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vvion\Documents\progetti\in realizzazione\SPINE\deliverables\"/>
    </mc:Choice>
  </mc:AlternateContent>
  <xr:revisionPtr revIDLastSave="0" documentId="8_{6B7457FC-DDF3-4A2D-9225-3E79A8C379FD}" xr6:coauthVersionLast="47" xr6:coauthVersionMax="47" xr10:uidLastSave="{00000000-0000-0000-0000-000000000000}"/>
  <bookViews>
    <workbookView xWindow="-110" yWindow="-110" windowWidth="19420" windowHeight="10420" activeTab="1" xr2:uid="{00000000-000D-0000-FFFF-FFFF00000000}"/>
  </bookViews>
  <sheets>
    <sheet name="0_Instructions" sheetId="5" r:id="rId1"/>
    <sheet name="1_Pilot Cities" sheetId="3" r:id="rId2"/>
    <sheet name=" 2_Measures" sheetId="2" r:id="rId3"/>
    <sheet name="3_Indicators" sheetId="1" r:id="rId4"/>
    <sheet name="SPINE calendar" sheetId="6" r:id="rId5"/>
    <sheet name="Measure IDs" sheetId="7" r:id="rId6"/>
  </sheets>
  <definedNames>
    <definedName name="_xlnm._FilterDatabase" localSheetId="2" hidden="1">' 2_Measures'!$A$1:$L$62</definedName>
    <definedName name="_xlnm._FilterDatabase" localSheetId="3" hidden="1">'3_Indicators'!$A$1:$P$206</definedName>
    <definedName name="_Hlk134098954">' 2_Measures'!$E$7</definedName>
    <definedName name="_Hlk134114316">' 2_Measures'!$E$8</definedName>
    <definedName name="_msoanchor_1">' 2_Measures'!$D$54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49" i="1" l="1"/>
  <c r="O3" i="1"/>
  <c r="O174" i="1"/>
  <c r="O125" i="1"/>
  <c r="J342" i="1"/>
  <c r="C204" i="1"/>
  <c r="B205" i="1"/>
  <c r="B342" i="1"/>
  <c r="J300" i="1"/>
  <c r="B300" i="1"/>
  <c r="C300" i="1"/>
  <c r="B179" i="1"/>
  <c r="B174" i="1"/>
  <c r="C180" i="1"/>
  <c r="C175" i="1"/>
  <c r="J351" i="1"/>
  <c r="J352" i="1"/>
  <c r="J353" i="1"/>
  <c r="C353" i="1"/>
  <c r="B353" i="1"/>
  <c r="C352" i="1"/>
  <c r="B352" i="1"/>
  <c r="C351" i="1"/>
  <c r="B351" i="1"/>
  <c r="J350" i="1"/>
  <c r="C350" i="1"/>
  <c r="B350" i="1"/>
  <c r="J347" i="1"/>
  <c r="J348" i="1"/>
  <c r="J349" i="1"/>
  <c r="J346" i="1"/>
  <c r="B346" i="1"/>
  <c r="C346" i="1"/>
  <c r="B347" i="1"/>
  <c r="C347" i="1"/>
  <c r="B348" i="1"/>
  <c r="C348" i="1"/>
  <c r="B349" i="1"/>
  <c r="C349" i="1"/>
  <c r="J157" i="1"/>
  <c r="J158" i="1"/>
  <c r="J159" i="1"/>
  <c r="J160" i="1"/>
  <c r="C157" i="1"/>
  <c r="C158" i="1"/>
  <c r="C159" i="1"/>
  <c r="C160" i="1"/>
  <c r="B157" i="1"/>
  <c r="B158" i="1"/>
  <c r="B159" i="1"/>
  <c r="B160" i="1"/>
  <c r="J296" i="1"/>
  <c r="C296" i="1"/>
  <c r="B296" i="1"/>
  <c r="J278" i="1"/>
  <c r="C278" i="1"/>
  <c r="B278" i="1"/>
  <c r="J277" i="1"/>
  <c r="C277" i="1"/>
  <c r="B277" i="1"/>
  <c r="J276" i="1"/>
  <c r="C276" i="1"/>
  <c r="B276" i="1"/>
  <c r="J327" i="1"/>
  <c r="J326" i="1"/>
  <c r="C327" i="1"/>
  <c r="B327" i="1"/>
  <c r="C326" i="1"/>
  <c r="B326" i="1"/>
  <c r="B322" i="1"/>
  <c r="C322" i="1"/>
  <c r="J322" i="1"/>
  <c r="C202" i="1"/>
  <c r="B202" i="1"/>
  <c r="J205" i="1"/>
  <c r="J204" i="1"/>
  <c r="J203" i="1"/>
  <c r="J202" i="1"/>
  <c r="C205" i="1"/>
  <c r="B204" i="1"/>
  <c r="C203" i="1"/>
  <c r="B203" i="1"/>
  <c r="J206" i="1"/>
  <c r="C206" i="1"/>
  <c r="B206" i="1"/>
  <c r="J201" i="1"/>
  <c r="C201" i="1"/>
  <c r="B201" i="1"/>
  <c r="J199" i="1"/>
  <c r="J198" i="1"/>
  <c r="C199" i="1"/>
  <c r="B199" i="1"/>
  <c r="C198" i="1"/>
  <c r="B198" i="1"/>
  <c r="J194" i="1"/>
  <c r="C194" i="1"/>
  <c r="B194" i="1"/>
  <c r="J192" i="1"/>
  <c r="C192" i="1"/>
  <c r="B192" i="1"/>
  <c r="J134" i="1"/>
  <c r="C134" i="1"/>
  <c r="B134" i="1"/>
  <c r="J119" i="1"/>
  <c r="E119" i="1"/>
  <c r="D119" i="1"/>
  <c r="C119" i="1"/>
  <c r="B119" i="1"/>
  <c r="J118" i="1"/>
  <c r="E118" i="1"/>
  <c r="D118" i="1"/>
  <c r="C118" i="1"/>
  <c r="B118" i="1"/>
  <c r="J117" i="1"/>
  <c r="E117" i="1"/>
  <c r="D117" i="1"/>
  <c r="C117" i="1"/>
  <c r="B117" i="1"/>
  <c r="J113" i="1"/>
  <c r="E113" i="1"/>
  <c r="D113" i="1"/>
  <c r="C113" i="1"/>
  <c r="B113" i="1"/>
  <c r="J112" i="1"/>
  <c r="E112" i="1"/>
  <c r="D112" i="1"/>
  <c r="C112" i="1"/>
  <c r="B112" i="1"/>
  <c r="J111" i="1"/>
  <c r="E111" i="1"/>
  <c r="D111" i="1"/>
  <c r="C111" i="1"/>
  <c r="B111" i="1"/>
  <c r="J107" i="1"/>
  <c r="E107" i="1"/>
  <c r="D107" i="1"/>
  <c r="C107" i="1"/>
  <c r="B107" i="1"/>
  <c r="J99" i="1"/>
  <c r="E99" i="1"/>
  <c r="D99" i="1"/>
  <c r="C99" i="1"/>
  <c r="B99" i="1"/>
  <c r="J98" i="1"/>
  <c r="E98" i="1"/>
  <c r="D98" i="1"/>
  <c r="C98" i="1"/>
  <c r="B98" i="1"/>
  <c r="J97" i="1"/>
  <c r="E97" i="1"/>
  <c r="D97" i="1"/>
  <c r="C97" i="1"/>
  <c r="B97" i="1"/>
  <c r="J96" i="1"/>
  <c r="E96" i="1"/>
  <c r="D96" i="1"/>
  <c r="C96" i="1"/>
  <c r="B96" i="1"/>
  <c r="J95" i="1"/>
  <c r="E95" i="1"/>
  <c r="D95" i="1"/>
  <c r="C95" i="1"/>
  <c r="B95" i="1"/>
  <c r="J86" i="1"/>
  <c r="E86" i="1"/>
  <c r="D86" i="1"/>
  <c r="C86" i="1"/>
  <c r="B86" i="1"/>
  <c r="D108" i="1"/>
  <c r="E108" i="1"/>
  <c r="D109" i="1"/>
  <c r="E109" i="1"/>
  <c r="D110" i="1"/>
  <c r="E110" i="1"/>
  <c r="D114" i="1"/>
  <c r="E114" i="1"/>
  <c r="D115" i="1"/>
  <c r="E115" i="1"/>
  <c r="D116" i="1"/>
  <c r="E116" i="1"/>
  <c r="D120" i="1"/>
  <c r="E120" i="1"/>
  <c r="D121" i="1"/>
  <c r="E121" i="1"/>
  <c r="D122" i="1"/>
  <c r="E122" i="1"/>
  <c r="D123" i="1"/>
  <c r="E123" i="1"/>
  <c r="D124" i="1"/>
  <c r="E124" i="1"/>
  <c r="D125" i="1"/>
  <c r="E125" i="1"/>
  <c r="D126" i="1"/>
  <c r="E126" i="1"/>
  <c r="D127" i="1"/>
  <c r="E127" i="1"/>
  <c r="D128" i="1"/>
  <c r="E128" i="1"/>
  <c r="D129" i="1"/>
  <c r="E129" i="1"/>
  <c r="D130" i="1"/>
  <c r="E130" i="1"/>
  <c r="D131" i="1"/>
  <c r="E131" i="1"/>
  <c r="D132" i="1"/>
  <c r="E132" i="1"/>
  <c r="D82" i="1"/>
  <c r="E82" i="1"/>
  <c r="D83" i="1"/>
  <c r="E83" i="1"/>
  <c r="D84" i="1"/>
  <c r="E84" i="1"/>
  <c r="D85" i="1"/>
  <c r="E85" i="1"/>
  <c r="D87" i="1"/>
  <c r="E87" i="1"/>
  <c r="D88" i="1"/>
  <c r="E88" i="1"/>
  <c r="D89" i="1"/>
  <c r="E89" i="1"/>
  <c r="D90" i="1"/>
  <c r="E90" i="1"/>
  <c r="D91" i="1"/>
  <c r="E91" i="1"/>
  <c r="D92" i="1"/>
  <c r="E92" i="1"/>
  <c r="D93" i="1"/>
  <c r="E93" i="1"/>
  <c r="D94" i="1"/>
  <c r="E94" i="1"/>
  <c r="D100" i="1"/>
  <c r="E100" i="1"/>
  <c r="D101" i="1"/>
  <c r="E101" i="1"/>
  <c r="D102" i="1"/>
  <c r="E102" i="1"/>
  <c r="D103" i="1"/>
  <c r="E103" i="1"/>
  <c r="D104" i="1"/>
  <c r="E104" i="1"/>
  <c r="D105" i="1"/>
  <c r="E105" i="1"/>
  <c r="D106" i="1"/>
  <c r="E106" i="1"/>
  <c r="D74" i="1"/>
  <c r="E74" i="1"/>
  <c r="D75" i="1"/>
  <c r="E75" i="1"/>
  <c r="D76" i="1"/>
  <c r="E76" i="1"/>
  <c r="D77" i="1"/>
  <c r="E77" i="1"/>
  <c r="D78" i="1"/>
  <c r="E78" i="1"/>
  <c r="D79" i="1"/>
  <c r="E79" i="1"/>
  <c r="D80" i="1"/>
  <c r="E80" i="1"/>
  <c r="D81" i="1"/>
  <c r="E81" i="1"/>
  <c r="J81" i="1"/>
  <c r="C81" i="1"/>
  <c r="B81" i="1"/>
  <c r="J73" i="1"/>
  <c r="E73" i="1"/>
  <c r="D73" i="1"/>
  <c r="C73" i="1"/>
  <c r="B73" i="1"/>
  <c r="J66" i="1"/>
  <c r="B66" i="1"/>
  <c r="C66" i="1"/>
  <c r="D66" i="1"/>
  <c r="E66" i="1"/>
  <c r="C77" i="1"/>
  <c r="C75" i="1"/>
  <c r="C76" i="1"/>
  <c r="B76" i="1"/>
  <c r="B77" i="1"/>
  <c r="B74" i="1"/>
  <c r="B75" i="1"/>
  <c r="B63" i="1"/>
  <c r="B64" i="1"/>
  <c r="B65" i="1"/>
  <c r="C61" i="1"/>
  <c r="D61" i="1"/>
  <c r="E61" i="1"/>
  <c r="C62" i="1"/>
  <c r="D62" i="1"/>
  <c r="E62" i="1"/>
  <c r="C63" i="1"/>
  <c r="D63" i="1"/>
  <c r="E63" i="1"/>
  <c r="C64" i="1"/>
  <c r="D64" i="1"/>
  <c r="E64" i="1"/>
  <c r="C65" i="1"/>
  <c r="D65" i="1"/>
  <c r="E65" i="1"/>
  <c r="C67" i="1"/>
  <c r="D67" i="1"/>
  <c r="E67" i="1"/>
  <c r="C68" i="1"/>
  <c r="D68" i="1"/>
  <c r="E68" i="1"/>
  <c r="C69" i="1"/>
  <c r="D69" i="1"/>
  <c r="E69" i="1"/>
  <c r="C70" i="1"/>
  <c r="D70" i="1"/>
  <c r="E70" i="1"/>
  <c r="C71" i="1"/>
  <c r="D71" i="1"/>
  <c r="E71" i="1"/>
  <c r="C72" i="1"/>
  <c r="D72" i="1"/>
  <c r="E72" i="1"/>
  <c r="C74" i="1"/>
  <c r="E60" i="1"/>
  <c r="D60" i="1"/>
  <c r="C60" i="1"/>
  <c r="J249" i="1" l="1"/>
  <c r="B249" i="1"/>
  <c r="C249" i="1"/>
  <c r="J344" i="1"/>
  <c r="B344" i="1"/>
  <c r="C344" i="1"/>
  <c r="J343" i="1"/>
  <c r="B343" i="1"/>
  <c r="C343" i="1"/>
  <c r="J341" i="1"/>
  <c r="B341" i="1"/>
  <c r="C341" i="1"/>
  <c r="J338" i="1"/>
  <c r="J340" i="1"/>
  <c r="J339" i="1"/>
  <c r="B338" i="1"/>
  <c r="C338" i="1"/>
  <c r="B340" i="1"/>
  <c r="C340" i="1"/>
  <c r="B339" i="1"/>
  <c r="C339" i="1"/>
  <c r="J336" i="1"/>
  <c r="J337" i="1"/>
  <c r="J335" i="1"/>
  <c r="B335" i="1"/>
  <c r="C335" i="1"/>
  <c r="B336" i="1"/>
  <c r="C336" i="1"/>
  <c r="B337" i="1"/>
  <c r="C337" i="1"/>
  <c r="J333" i="1"/>
  <c r="B333" i="1"/>
  <c r="C333" i="1"/>
  <c r="J330" i="1"/>
  <c r="J331" i="1"/>
  <c r="J332" i="1"/>
  <c r="B330" i="1"/>
  <c r="C330" i="1"/>
  <c r="B331" i="1"/>
  <c r="C331" i="1"/>
  <c r="B332" i="1"/>
  <c r="C332" i="1"/>
  <c r="J329" i="1"/>
  <c r="B329" i="1"/>
  <c r="C329" i="1"/>
  <c r="J328" i="1"/>
  <c r="B328" i="1"/>
  <c r="C328" i="1"/>
  <c r="J324" i="1"/>
  <c r="J325" i="1"/>
  <c r="B324" i="1"/>
  <c r="C324" i="1"/>
  <c r="B325" i="1"/>
  <c r="C325" i="1"/>
  <c r="J323" i="1"/>
  <c r="B323" i="1"/>
  <c r="C323" i="1"/>
  <c r="J318" i="1"/>
  <c r="J319" i="1"/>
  <c r="J320" i="1"/>
  <c r="J321" i="1"/>
  <c r="B318" i="1"/>
  <c r="C318" i="1"/>
  <c r="B319" i="1"/>
  <c r="C319" i="1"/>
  <c r="B320" i="1"/>
  <c r="C320" i="1"/>
  <c r="B321" i="1"/>
  <c r="C321" i="1"/>
  <c r="J315" i="1"/>
  <c r="J316" i="1"/>
  <c r="J317" i="1"/>
  <c r="B314" i="1"/>
  <c r="C314" i="1"/>
  <c r="B315" i="1"/>
  <c r="C315" i="1"/>
  <c r="B316" i="1"/>
  <c r="C316" i="1"/>
  <c r="B317" i="1"/>
  <c r="C317" i="1"/>
  <c r="J314" i="1"/>
  <c r="J310" i="1"/>
  <c r="J311" i="1"/>
  <c r="J312" i="1"/>
  <c r="J313" i="1"/>
  <c r="B310" i="1"/>
  <c r="C310" i="1"/>
  <c r="B311" i="1"/>
  <c r="C311" i="1"/>
  <c r="B312" i="1"/>
  <c r="C312" i="1"/>
  <c r="B313" i="1"/>
  <c r="C313" i="1"/>
  <c r="J306" i="1"/>
  <c r="J307" i="1"/>
  <c r="J308" i="1"/>
  <c r="J309" i="1"/>
  <c r="B306" i="1"/>
  <c r="C306" i="1"/>
  <c r="B307" i="1"/>
  <c r="C307" i="1"/>
  <c r="B308" i="1"/>
  <c r="C308" i="1"/>
  <c r="B309" i="1"/>
  <c r="C309" i="1"/>
  <c r="J303" i="1"/>
  <c r="J304" i="1"/>
  <c r="J305" i="1"/>
  <c r="J302" i="1"/>
  <c r="B302" i="1"/>
  <c r="C302" i="1"/>
  <c r="B303" i="1"/>
  <c r="C303" i="1"/>
  <c r="B304" i="1"/>
  <c r="C304" i="1"/>
  <c r="B305" i="1"/>
  <c r="C305" i="1"/>
  <c r="J299" i="1"/>
  <c r="B299" i="1"/>
  <c r="C299" i="1"/>
  <c r="J297" i="1"/>
  <c r="J298" i="1"/>
  <c r="B297" i="1"/>
  <c r="C297" i="1"/>
  <c r="B298" i="1"/>
  <c r="C298" i="1"/>
  <c r="J295" i="1"/>
  <c r="B295" i="1"/>
  <c r="C295" i="1"/>
  <c r="J294" i="1"/>
  <c r="B294" i="1"/>
  <c r="C294" i="1"/>
  <c r="J291" i="1"/>
  <c r="J292" i="1"/>
  <c r="B291" i="1"/>
  <c r="C291" i="1"/>
  <c r="B292" i="1"/>
  <c r="C292" i="1"/>
  <c r="J284" i="1"/>
  <c r="J285" i="1"/>
  <c r="J286" i="1"/>
  <c r="B284" i="1"/>
  <c r="C284" i="1"/>
  <c r="B285" i="1"/>
  <c r="C285" i="1"/>
  <c r="B286" i="1"/>
  <c r="C286" i="1"/>
  <c r="J272" i="1"/>
  <c r="J273" i="1"/>
  <c r="J274" i="1"/>
  <c r="J275" i="1"/>
  <c r="B272" i="1"/>
  <c r="C272" i="1"/>
  <c r="B273" i="1"/>
  <c r="C273" i="1"/>
  <c r="B274" i="1"/>
  <c r="C274" i="1"/>
  <c r="B275" i="1"/>
  <c r="C275" i="1"/>
  <c r="J268" i="1"/>
  <c r="J269" i="1"/>
  <c r="J270" i="1"/>
  <c r="J271" i="1"/>
  <c r="B268" i="1"/>
  <c r="C268" i="1"/>
  <c r="B269" i="1"/>
  <c r="C269" i="1"/>
  <c r="B270" i="1"/>
  <c r="C270" i="1"/>
  <c r="B271" i="1"/>
  <c r="C271" i="1"/>
  <c r="J264" i="1"/>
  <c r="J265" i="1"/>
  <c r="J266" i="1"/>
  <c r="J267" i="1"/>
  <c r="B264" i="1"/>
  <c r="C264" i="1"/>
  <c r="B265" i="1"/>
  <c r="C265" i="1"/>
  <c r="B266" i="1"/>
  <c r="C266" i="1"/>
  <c r="B267" i="1"/>
  <c r="C267" i="1"/>
  <c r="J263" i="1"/>
  <c r="J262" i="1"/>
  <c r="J261" i="1"/>
  <c r="J260" i="1"/>
  <c r="B261" i="1"/>
  <c r="C261" i="1"/>
  <c r="B262" i="1"/>
  <c r="C262" i="1"/>
  <c r="B263" i="1"/>
  <c r="C263" i="1"/>
  <c r="C260" i="1"/>
  <c r="B260" i="1"/>
  <c r="J258" i="1"/>
  <c r="B258" i="1"/>
  <c r="C258" i="1"/>
  <c r="J257" i="1"/>
  <c r="B257" i="1"/>
  <c r="C257" i="1"/>
  <c r="J256" i="1"/>
  <c r="B256" i="1"/>
  <c r="C256" i="1"/>
  <c r="J255" i="1"/>
  <c r="B255" i="1"/>
  <c r="C255" i="1"/>
  <c r="J250" i="1"/>
  <c r="J251" i="1"/>
  <c r="J252" i="1"/>
  <c r="J253" i="1"/>
  <c r="J254" i="1"/>
  <c r="B250" i="1"/>
  <c r="C250" i="1"/>
  <c r="B251" i="1"/>
  <c r="C251" i="1"/>
  <c r="B252" i="1"/>
  <c r="C252" i="1"/>
  <c r="B253" i="1"/>
  <c r="C253" i="1"/>
  <c r="B254" i="1"/>
  <c r="C254" i="1"/>
  <c r="J245" i="1"/>
  <c r="J246" i="1"/>
  <c r="J247" i="1"/>
  <c r="J248" i="1"/>
  <c r="J244" i="1"/>
  <c r="B244" i="1"/>
  <c r="C244" i="1"/>
  <c r="B245" i="1"/>
  <c r="C245" i="1"/>
  <c r="B246" i="1"/>
  <c r="C246" i="1"/>
  <c r="B247" i="1"/>
  <c r="C247" i="1"/>
  <c r="B248" i="1"/>
  <c r="C248" i="1"/>
  <c r="J240" i="1"/>
  <c r="J241" i="1"/>
  <c r="J242" i="1"/>
  <c r="J243" i="1"/>
  <c r="J239" i="1"/>
  <c r="B239" i="1"/>
  <c r="C239" i="1"/>
  <c r="B240" i="1"/>
  <c r="C240" i="1"/>
  <c r="B241" i="1"/>
  <c r="C241" i="1"/>
  <c r="B242" i="1"/>
  <c r="C242" i="1"/>
  <c r="B243" i="1"/>
  <c r="C243" i="1"/>
  <c r="J233" i="1"/>
  <c r="J234" i="1"/>
  <c r="J235" i="1"/>
  <c r="J236" i="1"/>
  <c r="J237" i="1"/>
  <c r="J238" i="1"/>
  <c r="B233" i="1"/>
  <c r="C233" i="1"/>
  <c r="B234" i="1"/>
  <c r="C234" i="1"/>
  <c r="B235" i="1"/>
  <c r="C235" i="1"/>
  <c r="B236" i="1"/>
  <c r="C236" i="1"/>
  <c r="B237" i="1"/>
  <c r="C237" i="1"/>
  <c r="B238" i="1"/>
  <c r="C238" i="1"/>
  <c r="J227" i="1"/>
  <c r="J228" i="1"/>
  <c r="J229" i="1"/>
  <c r="J230" i="1"/>
  <c r="J231" i="1"/>
  <c r="J232" i="1"/>
  <c r="J226" i="1"/>
  <c r="B226" i="1"/>
  <c r="C226" i="1"/>
  <c r="B227" i="1"/>
  <c r="C227" i="1"/>
  <c r="B228" i="1"/>
  <c r="C228" i="1"/>
  <c r="B229" i="1"/>
  <c r="C229" i="1"/>
  <c r="B230" i="1"/>
  <c r="C230" i="1"/>
  <c r="B231" i="1"/>
  <c r="C231" i="1"/>
  <c r="B232" i="1"/>
  <c r="C232" i="1"/>
  <c r="J220" i="1"/>
  <c r="J221" i="1"/>
  <c r="J222" i="1"/>
  <c r="J223" i="1"/>
  <c r="J224" i="1"/>
  <c r="J225" i="1"/>
  <c r="J219" i="1"/>
  <c r="C225" i="1"/>
  <c r="B225" i="1"/>
  <c r="C224" i="1"/>
  <c r="B224" i="1"/>
  <c r="C223" i="1"/>
  <c r="B223" i="1"/>
  <c r="C222" i="1"/>
  <c r="B222" i="1"/>
  <c r="C221" i="1"/>
  <c r="B221" i="1"/>
  <c r="C220" i="1"/>
  <c r="B220" i="1"/>
  <c r="C219" i="1"/>
  <c r="B219" i="1"/>
  <c r="J209" i="1"/>
  <c r="B209" i="1"/>
  <c r="C209" i="1"/>
  <c r="J218" i="1"/>
  <c r="C218" i="1"/>
  <c r="B218" i="1"/>
  <c r="J217" i="1"/>
  <c r="C217" i="1"/>
  <c r="B217" i="1"/>
  <c r="J216" i="1"/>
  <c r="C216" i="1"/>
  <c r="B216" i="1"/>
  <c r="J215" i="1"/>
  <c r="C215" i="1"/>
  <c r="B215" i="1"/>
  <c r="J214" i="1"/>
  <c r="C214" i="1"/>
  <c r="B214" i="1"/>
  <c r="J213" i="1"/>
  <c r="J212" i="1"/>
  <c r="J211" i="1"/>
  <c r="J210" i="1"/>
  <c r="J208" i="1"/>
  <c r="B208" i="1"/>
  <c r="C208" i="1"/>
  <c r="B210" i="1"/>
  <c r="C210" i="1"/>
  <c r="B211" i="1"/>
  <c r="C211" i="1"/>
  <c r="B212" i="1"/>
  <c r="C212" i="1"/>
  <c r="B213" i="1"/>
  <c r="C213" i="1"/>
  <c r="J200" i="1"/>
  <c r="B200" i="1"/>
  <c r="C200" i="1"/>
  <c r="J196" i="1"/>
  <c r="J197" i="1"/>
  <c r="B196" i="1"/>
  <c r="C196" i="1"/>
  <c r="B197" i="1"/>
  <c r="C197" i="1"/>
  <c r="J193" i="1"/>
  <c r="J195" i="1"/>
  <c r="B193" i="1"/>
  <c r="C193" i="1"/>
  <c r="B195" i="1"/>
  <c r="C195" i="1"/>
  <c r="J190" i="1"/>
  <c r="J191" i="1"/>
  <c r="B190" i="1"/>
  <c r="C190" i="1"/>
  <c r="B191" i="1"/>
  <c r="C191" i="1"/>
  <c r="J188" i="1"/>
  <c r="J189" i="1"/>
  <c r="B188" i="1"/>
  <c r="C188" i="1"/>
  <c r="B189" i="1"/>
  <c r="C189" i="1"/>
  <c r="J187" i="1"/>
  <c r="B187" i="1"/>
  <c r="C187" i="1"/>
  <c r="B186" i="1"/>
  <c r="C186" i="1"/>
  <c r="J186" i="1"/>
  <c r="J185" i="1"/>
  <c r="J184" i="1"/>
  <c r="J183" i="1"/>
  <c r="B182" i="1"/>
  <c r="C182" i="1"/>
  <c r="B183" i="1"/>
  <c r="C183" i="1"/>
  <c r="B184" i="1"/>
  <c r="C184" i="1"/>
  <c r="B185" i="1"/>
  <c r="C185" i="1"/>
  <c r="J182" i="1"/>
  <c r="J178" i="1"/>
  <c r="J179" i="1"/>
  <c r="J180" i="1"/>
  <c r="J181" i="1"/>
  <c r="B178" i="1"/>
  <c r="C178" i="1"/>
  <c r="C179" i="1"/>
  <c r="B180" i="1"/>
  <c r="B181" i="1"/>
  <c r="C181" i="1"/>
  <c r="J175" i="1"/>
  <c r="J176" i="1"/>
  <c r="J177" i="1"/>
  <c r="J174" i="1"/>
  <c r="B173" i="1"/>
  <c r="C173" i="1"/>
  <c r="C174" i="1"/>
  <c r="B175" i="1"/>
  <c r="B176" i="1"/>
  <c r="C176" i="1"/>
  <c r="B177" i="1"/>
  <c r="C177" i="1"/>
  <c r="J172" i="1"/>
  <c r="B172" i="1"/>
  <c r="C172" i="1"/>
  <c r="J171" i="1"/>
  <c r="B171" i="1"/>
  <c r="C171" i="1"/>
  <c r="B170" i="1"/>
  <c r="C170" i="1"/>
  <c r="J170" i="1"/>
  <c r="B169" i="1"/>
  <c r="C169" i="1"/>
  <c r="J169" i="1"/>
  <c r="J168" i="1"/>
  <c r="B168" i="1"/>
  <c r="C168" i="1"/>
  <c r="J167" i="1"/>
  <c r="B167" i="1"/>
  <c r="C167" i="1"/>
  <c r="J161" i="1"/>
  <c r="J162" i="1"/>
  <c r="B161" i="1"/>
  <c r="C161" i="1"/>
  <c r="B162" i="1"/>
  <c r="C162" i="1"/>
  <c r="J165" i="1"/>
  <c r="J166" i="1"/>
  <c r="B165" i="1"/>
  <c r="C165" i="1"/>
  <c r="B166" i="1"/>
  <c r="C166" i="1"/>
  <c r="J163" i="1"/>
  <c r="J164" i="1"/>
  <c r="B163" i="1"/>
  <c r="C163" i="1"/>
  <c r="B164" i="1"/>
  <c r="C164" i="1"/>
  <c r="J154" i="1"/>
  <c r="J155" i="1"/>
  <c r="J156" i="1"/>
  <c r="B154" i="1"/>
  <c r="C154" i="1"/>
  <c r="B155" i="1"/>
  <c r="C155" i="1"/>
  <c r="B156" i="1"/>
  <c r="C156" i="1"/>
  <c r="J133" i="1"/>
  <c r="J135" i="1"/>
  <c r="J136" i="1"/>
  <c r="B133" i="1"/>
  <c r="C133" i="1"/>
  <c r="B135" i="1"/>
  <c r="C135" i="1"/>
  <c r="B136" i="1"/>
  <c r="C136" i="1"/>
  <c r="J153" i="1"/>
  <c r="B152" i="1"/>
  <c r="C152" i="1"/>
  <c r="B153" i="1"/>
  <c r="C153" i="1"/>
  <c r="J152" i="1"/>
  <c r="J148" i="1"/>
  <c r="J149" i="1"/>
  <c r="J150" i="1"/>
  <c r="J151" i="1"/>
  <c r="B148" i="1"/>
  <c r="C148" i="1"/>
  <c r="B149" i="1"/>
  <c r="C149" i="1"/>
  <c r="B150" i="1"/>
  <c r="C150" i="1"/>
  <c r="B151" i="1"/>
  <c r="C151" i="1"/>
  <c r="J147" i="1"/>
  <c r="B147" i="1"/>
  <c r="C147" i="1"/>
  <c r="J145" i="1"/>
  <c r="J146" i="1"/>
  <c r="B145" i="1"/>
  <c r="C145" i="1"/>
  <c r="B146" i="1"/>
  <c r="C146" i="1"/>
  <c r="C144" i="1"/>
  <c r="B144" i="1"/>
  <c r="J144" i="1"/>
  <c r="J141" i="1"/>
  <c r="J142" i="1"/>
  <c r="J143" i="1"/>
  <c r="J140" i="1"/>
  <c r="B140" i="1"/>
  <c r="C140" i="1"/>
  <c r="B141" i="1"/>
  <c r="C141" i="1"/>
  <c r="B142" i="1"/>
  <c r="C142" i="1"/>
  <c r="B143" i="1"/>
  <c r="C143" i="1"/>
  <c r="J138" i="1"/>
  <c r="J139" i="1"/>
  <c r="B138" i="1"/>
  <c r="C138" i="1"/>
  <c r="B139" i="1"/>
  <c r="C139" i="1"/>
  <c r="J137" i="1"/>
  <c r="B137" i="1"/>
  <c r="C137" i="1"/>
  <c r="J130" i="1"/>
  <c r="J131" i="1"/>
  <c r="J132" i="1"/>
  <c r="J129" i="1"/>
  <c r="B129" i="1"/>
  <c r="C129" i="1"/>
  <c r="B130" i="1"/>
  <c r="C130" i="1"/>
  <c r="B131" i="1"/>
  <c r="C131" i="1"/>
  <c r="B132" i="1"/>
  <c r="C132" i="1"/>
  <c r="J126" i="1"/>
  <c r="J127" i="1"/>
  <c r="J128" i="1"/>
  <c r="B126" i="1"/>
  <c r="C126" i="1"/>
  <c r="B127" i="1"/>
  <c r="C127" i="1"/>
  <c r="B128" i="1"/>
  <c r="C128" i="1"/>
  <c r="J124" i="1"/>
  <c r="J125" i="1"/>
  <c r="B124" i="1"/>
  <c r="C124" i="1"/>
  <c r="B125" i="1"/>
  <c r="C125" i="1"/>
  <c r="J123" i="1"/>
  <c r="B123" i="1"/>
  <c r="C123" i="1"/>
  <c r="J120" i="1"/>
  <c r="J121" i="1"/>
  <c r="J122" i="1"/>
  <c r="B120" i="1"/>
  <c r="C120" i="1"/>
  <c r="B121" i="1"/>
  <c r="C121" i="1"/>
  <c r="B122" i="1"/>
  <c r="C122" i="1"/>
  <c r="J57" i="1"/>
  <c r="C57" i="1"/>
  <c r="D57" i="1"/>
  <c r="E57" i="1"/>
  <c r="C56" i="1"/>
  <c r="B57" i="1"/>
  <c r="J116" i="1"/>
  <c r="C116" i="1"/>
  <c r="B116" i="1"/>
  <c r="J115" i="1"/>
  <c r="B115" i="1"/>
  <c r="C115" i="1"/>
  <c r="J114" i="1"/>
  <c r="B114" i="1"/>
  <c r="C114" i="1"/>
  <c r="J110" i="1"/>
  <c r="J109" i="1"/>
  <c r="C109" i="1"/>
  <c r="C110" i="1"/>
  <c r="B109" i="1"/>
  <c r="B110" i="1"/>
  <c r="J108" i="1"/>
  <c r="B108" i="1"/>
  <c r="C108" i="1"/>
  <c r="J31" i="1"/>
  <c r="J32" i="1"/>
  <c r="J33" i="1"/>
  <c r="E33" i="1"/>
  <c r="D33" i="1"/>
  <c r="C33" i="1"/>
  <c r="B33" i="1"/>
  <c r="E32" i="1"/>
  <c r="D32" i="1"/>
  <c r="C32" i="1"/>
  <c r="B32" i="1"/>
  <c r="B31" i="1"/>
  <c r="C31" i="1"/>
  <c r="D31" i="1"/>
  <c r="E31" i="1"/>
  <c r="J23" i="1"/>
  <c r="J24" i="1"/>
  <c r="J25" i="1"/>
  <c r="J26" i="1"/>
  <c r="E26" i="1"/>
  <c r="D26" i="1"/>
  <c r="C26" i="1"/>
  <c r="E25" i="1"/>
  <c r="D25" i="1"/>
  <c r="C25" i="1"/>
  <c r="E24" i="1"/>
  <c r="D24" i="1"/>
  <c r="C24" i="1"/>
  <c r="E23" i="1"/>
  <c r="D23" i="1"/>
  <c r="C23" i="1"/>
  <c r="B26" i="1"/>
  <c r="B25" i="1"/>
  <c r="B24" i="1"/>
  <c r="B23" i="1"/>
  <c r="J101" i="1"/>
  <c r="J102" i="1"/>
  <c r="J103" i="1"/>
  <c r="C88" i="1"/>
  <c r="B88" i="1"/>
  <c r="J88" i="1"/>
  <c r="J89" i="1"/>
  <c r="J90" i="1"/>
  <c r="J91" i="1"/>
  <c r="J92" i="1"/>
  <c r="J93" i="1"/>
  <c r="J94" i="1"/>
  <c r="J100" i="1"/>
  <c r="J104" i="1"/>
  <c r="J105" i="1"/>
  <c r="J106" i="1"/>
  <c r="J83" i="1"/>
  <c r="J84" i="1"/>
  <c r="J85" i="1"/>
  <c r="J87" i="1"/>
  <c r="J82" i="1"/>
  <c r="C82" i="1"/>
  <c r="C83" i="1"/>
  <c r="C84" i="1"/>
  <c r="C85" i="1"/>
  <c r="C87" i="1"/>
  <c r="C89" i="1"/>
  <c r="C90" i="1"/>
  <c r="C91" i="1"/>
  <c r="C92" i="1"/>
  <c r="C93" i="1"/>
  <c r="C94" i="1"/>
  <c r="C100" i="1"/>
  <c r="C101" i="1"/>
  <c r="C102" i="1"/>
  <c r="C103" i="1"/>
  <c r="C104" i="1"/>
  <c r="C105" i="1"/>
  <c r="C106" i="1"/>
  <c r="B82" i="1"/>
  <c r="B83" i="1"/>
  <c r="B84" i="1"/>
  <c r="B85" i="1"/>
  <c r="B87" i="1"/>
  <c r="B89" i="1"/>
  <c r="B90" i="1"/>
  <c r="B91" i="1"/>
  <c r="B92" i="1"/>
  <c r="B93" i="1"/>
  <c r="B94" i="1"/>
  <c r="B100" i="1"/>
  <c r="B101" i="1"/>
  <c r="B102" i="1"/>
  <c r="B103" i="1"/>
  <c r="B104" i="1"/>
  <c r="B105" i="1"/>
  <c r="B106" i="1"/>
  <c r="J75" i="1"/>
  <c r="J72" i="1"/>
  <c r="J74" i="1"/>
  <c r="J76" i="1"/>
  <c r="J77" i="1"/>
  <c r="J78" i="1"/>
  <c r="J79" i="1"/>
  <c r="J80" i="1"/>
  <c r="J61" i="1"/>
  <c r="J62" i="1"/>
  <c r="J63" i="1"/>
  <c r="J64" i="1"/>
  <c r="J65" i="1"/>
  <c r="J67" i="1"/>
  <c r="J68" i="1"/>
  <c r="J69" i="1"/>
  <c r="J70" i="1"/>
  <c r="J71" i="1"/>
  <c r="J59" i="1"/>
  <c r="J60" i="1"/>
  <c r="B61" i="1"/>
  <c r="B62" i="1"/>
  <c r="B67" i="1"/>
  <c r="B68" i="1"/>
  <c r="B69" i="1"/>
  <c r="B70" i="1"/>
  <c r="B71" i="1"/>
  <c r="B72" i="1"/>
  <c r="C78" i="1"/>
  <c r="C79" i="1"/>
  <c r="C80" i="1"/>
  <c r="J19" i="1"/>
  <c r="J20" i="1"/>
  <c r="J21" i="1"/>
  <c r="J22" i="1"/>
  <c r="E22" i="1"/>
  <c r="D22" i="1"/>
  <c r="E21" i="1"/>
  <c r="D21" i="1"/>
  <c r="E20" i="1"/>
  <c r="D20" i="1"/>
  <c r="E19" i="1"/>
  <c r="D19" i="1"/>
  <c r="C22" i="1"/>
  <c r="C21" i="1"/>
  <c r="C20" i="1"/>
  <c r="C19" i="1"/>
  <c r="B22" i="1"/>
  <c r="B21" i="1"/>
  <c r="B20" i="1"/>
  <c r="B19" i="1"/>
  <c r="B60" i="1"/>
  <c r="J50" i="1"/>
  <c r="E50" i="1"/>
  <c r="D50" i="1"/>
  <c r="C50" i="1"/>
  <c r="B50" i="1"/>
  <c r="D51" i="1"/>
  <c r="E51" i="1"/>
  <c r="D52" i="1"/>
  <c r="E52" i="1"/>
  <c r="D53" i="1"/>
  <c r="E53" i="1"/>
  <c r="D54" i="1"/>
  <c r="E54" i="1"/>
  <c r="D55" i="1"/>
  <c r="E55" i="1"/>
  <c r="D56" i="1"/>
  <c r="E56" i="1"/>
  <c r="D58" i="1"/>
  <c r="E58" i="1"/>
  <c r="C49" i="1"/>
  <c r="B47" i="1"/>
  <c r="B48" i="1"/>
  <c r="B49" i="1"/>
  <c r="J47" i="1"/>
  <c r="J48" i="1"/>
  <c r="J49" i="1"/>
  <c r="C47" i="1"/>
  <c r="C48" i="1"/>
  <c r="J46" i="1"/>
  <c r="J44" i="1"/>
  <c r="J45" i="1"/>
  <c r="C46" i="1"/>
  <c r="B46" i="1"/>
  <c r="C44" i="1"/>
  <c r="C45" i="1"/>
  <c r="B44" i="1"/>
  <c r="B45" i="1"/>
  <c r="J43" i="1"/>
  <c r="J41" i="1"/>
  <c r="J42" i="1"/>
  <c r="C41" i="1"/>
  <c r="C42" i="1"/>
  <c r="C43" i="1"/>
  <c r="B41" i="1"/>
  <c r="B42" i="1"/>
  <c r="B43" i="1"/>
  <c r="J40" i="1"/>
  <c r="J38" i="1"/>
  <c r="J39" i="1"/>
  <c r="C38" i="1"/>
  <c r="C39" i="1"/>
  <c r="C40" i="1"/>
  <c r="B38" i="1"/>
  <c r="B39" i="1"/>
  <c r="B40" i="1"/>
  <c r="E37" i="1"/>
  <c r="D37" i="1"/>
  <c r="J37" i="1"/>
  <c r="J34" i="1"/>
  <c r="J35" i="1"/>
  <c r="J36" i="1"/>
  <c r="B37" i="1"/>
  <c r="C37" i="1"/>
  <c r="E34" i="1"/>
  <c r="E35" i="1"/>
  <c r="E36" i="1"/>
  <c r="D34" i="1"/>
  <c r="D35" i="1"/>
  <c r="D36" i="1"/>
  <c r="C34" i="1"/>
  <c r="C35" i="1"/>
  <c r="C36" i="1"/>
  <c r="C51" i="1"/>
  <c r="C52" i="1"/>
  <c r="C53" i="1"/>
  <c r="C54" i="1"/>
  <c r="C55" i="1"/>
  <c r="C58" i="1"/>
  <c r="B34" i="1"/>
  <c r="B35" i="1"/>
  <c r="B36" i="1"/>
  <c r="B51" i="1"/>
  <c r="B52" i="1"/>
  <c r="B53" i="1"/>
  <c r="B54" i="1"/>
  <c r="B55" i="1"/>
  <c r="B56" i="1"/>
  <c r="B58" i="1"/>
  <c r="B78" i="1"/>
  <c r="B79" i="1"/>
  <c r="B80" i="1"/>
  <c r="J16" i="1"/>
  <c r="J17" i="1"/>
  <c r="J18" i="1"/>
  <c r="D16" i="1"/>
  <c r="E16" i="1"/>
  <c r="D17" i="1"/>
  <c r="E17" i="1"/>
  <c r="D18" i="1"/>
  <c r="E18" i="1"/>
  <c r="C16" i="1"/>
  <c r="C17" i="1"/>
  <c r="C18" i="1"/>
  <c r="B18" i="1"/>
  <c r="B17" i="1"/>
  <c r="B16" i="1"/>
  <c r="J13" i="1"/>
  <c r="J14" i="1"/>
  <c r="J15" i="1"/>
  <c r="E13" i="1"/>
  <c r="E14" i="1"/>
  <c r="E15" i="1"/>
  <c r="D13" i="1"/>
  <c r="D14" i="1"/>
  <c r="D15" i="1"/>
  <c r="C15" i="1"/>
  <c r="C14" i="1"/>
  <c r="C13" i="1"/>
  <c r="B15" i="1"/>
  <c r="B14" i="1"/>
  <c r="B13" i="1"/>
  <c r="J12" i="1"/>
  <c r="E12" i="1"/>
  <c r="D12" i="1"/>
  <c r="C12" i="1"/>
  <c r="B12" i="1"/>
  <c r="E9" i="1"/>
  <c r="E10" i="1"/>
  <c r="E11" i="1"/>
  <c r="J10" i="1"/>
  <c r="J11" i="1"/>
  <c r="J9" i="1"/>
  <c r="D9" i="1"/>
  <c r="D10" i="1"/>
  <c r="D11" i="1"/>
  <c r="C11" i="1"/>
  <c r="C10" i="1"/>
  <c r="C9" i="1"/>
  <c r="B9" i="1"/>
  <c r="B10" i="1"/>
  <c r="B11" i="1"/>
  <c r="B4" i="1"/>
  <c r="B5" i="1"/>
  <c r="B6" i="1"/>
  <c r="B7" i="1"/>
  <c r="B8" i="1"/>
  <c r="B27" i="1"/>
  <c r="B28" i="1"/>
  <c r="B29" i="1"/>
  <c r="B30" i="1"/>
  <c r="B3" i="1"/>
  <c r="C3" i="1"/>
  <c r="D4" i="1"/>
  <c r="E4" i="1"/>
  <c r="D5" i="1"/>
  <c r="E5" i="1"/>
  <c r="D6" i="1"/>
  <c r="E6" i="1"/>
  <c r="D7" i="1"/>
  <c r="E7" i="1"/>
  <c r="D8" i="1"/>
  <c r="E8" i="1"/>
  <c r="D27" i="1"/>
  <c r="E27" i="1"/>
  <c r="D28" i="1"/>
  <c r="E28" i="1"/>
  <c r="D29" i="1"/>
  <c r="E29" i="1"/>
  <c r="D30" i="1"/>
  <c r="E30" i="1"/>
  <c r="E3" i="1"/>
  <c r="D3" i="1"/>
  <c r="J4" i="1"/>
  <c r="J5" i="1"/>
  <c r="J6" i="1"/>
  <c r="J7" i="1"/>
  <c r="J8" i="1"/>
  <c r="J27" i="1"/>
  <c r="J28" i="1"/>
  <c r="J29" i="1"/>
  <c r="J30" i="1"/>
  <c r="J51" i="1"/>
  <c r="J52" i="1"/>
  <c r="J53" i="1"/>
  <c r="J54" i="1"/>
  <c r="J55" i="1"/>
  <c r="J56" i="1"/>
  <c r="J58" i="1"/>
  <c r="J3" i="1"/>
  <c r="C4" i="1"/>
  <c r="C5" i="1"/>
  <c r="C6" i="1"/>
  <c r="C7" i="1"/>
  <c r="C8" i="1"/>
  <c r="C27" i="1"/>
  <c r="C28" i="1"/>
  <c r="C29" i="1"/>
  <c r="C30" i="1"/>
  <c r="D4" i="3"/>
  <c r="D5" i="3"/>
  <c r="D6" i="3"/>
  <c r="D7" i="3"/>
  <c r="D8" i="3"/>
  <c r="D9" i="3"/>
  <c r="D10" i="3"/>
  <c r="D11" i="3"/>
  <c r="D12" i="3"/>
  <c r="D13" i="3"/>
  <c r="D3" i="3"/>
</calcChain>
</file>

<file path=xl/sharedStrings.xml><?xml version="1.0" encoding="utf-8"?>
<sst xmlns="http://schemas.openxmlformats.org/spreadsheetml/2006/main" count="3131" uniqueCount="951">
  <si>
    <r>
      <t xml:space="preserve">Please find below instructions on </t>
    </r>
    <r>
      <rPr>
        <b/>
        <sz val="11"/>
        <color theme="1"/>
        <rFont val="Calibri"/>
        <family val="2"/>
        <scheme val="minor"/>
      </rPr>
      <t xml:space="preserve">how to complete the table:
</t>
    </r>
    <r>
      <rPr>
        <sz val="11"/>
        <color theme="1"/>
        <rFont val="Calibri"/>
        <family val="2"/>
        <scheme val="minor"/>
      </rPr>
      <t xml:space="preserve">
</t>
    </r>
  </si>
  <si>
    <r>
      <t xml:space="preserve">- Start by completing worksheet </t>
    </r>
    <r>
      <rPr>
        <b/>
        <sz val="11"/>
        <color theme="1"/>
        <rFont val="Calibri"/>
        <family val="2"/>
        <scheme val="minor"/>
      </rPr>
      <t>1_Pilot Cities</t>
    </r>
    <r>
      <rPr>
        <sz val="11"/>
        <color theme="1"/>
        <rFont val="Calibri"/>
        <family val="2"/>
        <scheme val="minor"/>
      </rPr>
      <t xml:space="preserve"> with the information of the Living Labs and Twinning Cities involved in the project</t>
    </r>
  </si>
  <si>
    <r>
      <t xml:space="preserve">- Follow the instructions on </t>
    </r>
    <r>
      <rPr>
        <b/>
        <sz val="11"/>
        <color theme="1"/>
        <rFont val="Calibri"/>
        <family val="2"/>
        <scheme val="minor"/>
      </rPr>
      <t>how to complete the cells</t>
    </r>
    <r>
      <rPr>
        <sz val="11"/>
        <color theme="1"/>
        <rFont val="Calibri"/>
        <family val="2"/>
        <scheme val="minor"/>
      </rPr>
      <t xml:space="preserve"> based on the example </t>
    </r>
  </si>
  <si>
    <r>
      <t xml:space="preserve">- In worksheet </t>
    </r>
    <r>
      <rPr>
        <b/>
        <sz val="11"/>
        <color theme="1"/>
        <rFont val="Calibri"/>
        <family val="2"/>
        <scheme val="minor"/>
      </rPr>
      <t xml:space="preserve">2_Measures </t>
    </r>
    <r>
      <rPr>
        <sz val="11"/>
        <color theme="1"/>
        <rFont val="Calibri"/>
        <family val="2"/>
        <scheme val="minor"/>
      </rPr>
      <t>select the Pilot City for which the measure is applicable to</t>
    </r>
  </si>
  <si>
    <r>
      <t xml:space="preserve">- Define the </t>
    </r>
    <r>
      <rPr>
        <b/>
        <sz val="11"/>
        <color theme="1"/>
        <rFont val="Calibri"/>
        <family val="2"/>
        <scheme val="minor"/>
      </rPr>
      <t>Pilot City-Measure ID</t>
    </r>
    <r>
      <rPr>
        <sz val="11"/>
        <color theme="1"/>
        <rFont val="Calibri"/>
        <family val="2"/>
        <scheme val="minor"/>
      </rPr>
      <t xml:space="preserve"> and complete the details about the measure</t>
    </r>
  </si>
  <si>
    <r>
      <t xml:space="preserve">- In worksheet </t>
    </r>
    <r>
      <rPr>
        <b/>
        <sz val="11"/>
        <color theme="1"/>
        <rFont val="Calibri"/>
        <family val="2"/>
        <scheme val="minor"/>
      </rPr>
      <t xml:space="preserve">3_Indicators </t>
    </r>
    <r>
      <rPr>
        <sz val="11"/>
        <color theme="1"/>
        <rFont val="Calibri"/>
        <family val="2"/>
        <scheme val="minor"/>
      </rPr>
      <t xml:space="preserve">select the appropriate </t>
    </r>
    <r>
      <rPr>
        <b/>
        <sz val="11"/>
        <color theme="1"/>
        <rFont val="Calibri"/>
        <family val="2"/>
        <scheme val="minor"/>
      </rPr>
      <t xml:space="preserve">Pilot City-Measure ID </t>
    </r>
    <r>
      <rPr>
        <sz val="11"/>
        <color theme="1"/>
        <rFont val="Calibri"/>
        <family val="2"/>
        <scheme val="minor"/>
      </rPr>
      <t>and complete the details about the indicators</t>
    </r>
  </si>
  <si>
    <t>Colour code:</t>
  </si>
  <si>
    <t>cells with dropdown list</t>
  </si>
  <si>
    <t>cells completed automatically</t>
  </si>
  <si>
    <t>City</t>
  </si>
  <si>
    <t>Country</t>
  </si>
  <si>
    <t>Type of engagement</t>
  </si>
  <si>
    <t>Pilot City ID</t>
  </si>
  <si>
    <t>Population</t>
  </si>
  <si>
    <t>Pop. Densisity</t>
  </si>
  <si>
    <t>Mission City</t>
  </si>
  <si>
    <t>Existing mobility services</t>
  </si>
  <si>
    <t>Modal split</t>
  </si>
  <si>
    <t>Share of public transport</t>
  </si>
  <si>
    <t>Comments</t>
  </si>
  <si>
    <t>The city where the measure is being applied</t>
  </si>
  <si>
    <t>Short country name</t>
  </si>
  <si>
    <t>Indicate if Living Lab (LL) or Twinning City (TC)</t>
  </si>
  <si>
    <t>City - Country (automatic)</t>
  </si>
  <si>
    <t>Number of inhabitants</t>
  </si>
  <si>
    <t>Inhabitants/km2</t>
  </si>
  <si>
    <t>Indicate if the city is one of the 112 cities selected as part of the Cities Mission (i.e. yes, no)</t>
  </si>
  <si>
    <t>List of services available in the city (e.g. Bus, Tram, Car sharing, e-scooters, Taxi, Car pooling, etc.)</t>
  </si>
  <si>
    <t>Indicate the modal split per mode of transport (e.g. walk (10%), bicycle (10%), motorcycle (5%), car (30%), bus (10%), tram (10%), metro (15%), train (10%))</t>
  </si>
  <si>
    <t>Indicate the share of public transport in the modal split (e.g. 45%)</t>
  </si>
  <si>
    <t>Antwerp</t>
  </si>
  <si>
    <t>BE</t>
  </si>
  <si>
    <t>LL</t>
  </si>
  <si>
    <t>Yes</t>
  </si>
  <si>
    <t xml:space="preserve">Train, Bus, Tram, Bike-sharing, Ride-hailing, E- moped, and E-scooter sharing </t>
  </si>
  <si>
    <t xml:space="preserve">To Work: cycling (42.6%) car (36.2%), PT (bus+train)(11.6%), walking (4%), other or WFH (5.7%) | To School: cycling (45%), PT (35.7%), car (8.3%), Walking (5%), Other (6,1%) 
During Leasure time: cycling (42.8%), car (32.1%), PT (19.2%), walking (3.3%), other (2.7%)
</t>
  </si>
  <si>
    <t>To work: 11,6%; to school: 35,7%; during leisure time: 19,2%</t>
  </si>
  <si>
    <t>Bologna</t>
  </si>
  <si>
    <t>IT</t>
  </si>
  <si>
    <t>Bus, trolleybus (only in the municipal area), train, free floating car-sharing, motorbike-sharing and bike-sharing, and taxis</t>
  </si>
  <si>
    <t>City Area: Private cars (42%), Public transport (21%), Walking (27%), Cycling (5%), motorbikes (4%), other (1%) - SUMP data 2016</t>
  </si>
  <si>
    <t>21% (including buses. trolleybuses and trains)</t>
  </si>
  <si>
    <t>SUMP Goals for 2030: Private cars (22%), Public transport (28%), Walking (27%), Cycling (18%), motorbikes (4%), other (1%)</t>
  </si>
  <si>
    <t>Tallinn</t>
  </si>
  <si>
    <t>EST</t>
  </si>
  <si>
    <t>No</t>
  </si>
  <si>
    <t>Bus, Trolley-bus, Tram, Train, Car sharing, e-scooters, Taxi</t>
  </si>
  <si>
    <t>Walk (45%), bicycle (6%), car (30%), shared-car (7%), bus (34%), tram (12%), trolley-bus (3%), train (2%)</t>
  </si>
  <si>
    <t>Las Palmas</t>
  </si>
  <si>
    <t>ES</t>
  </si>
  <si>
    <t>Cars, Buses, Public Bike sharing systems (regular and electric bikes),  Scooter sharing system</t>
  </si>
  <si>
    <t>Private cars (49%), PT (14%), Walking (31%), Cycling (1.5%), Taxi and others (4.5%)</t>
  </si>
  <si>
    <t>Gdynia</t>
  </si>
  <si>
    <t>PL</t>
  </si>
  <si>
    <t>TC</t>
  </si>
  <si>
    <t>Buses, Trolleybuses, Metropolitan and Regional railway, Car sharing, E-scooters, E-motor scooters, and Taxi.</t>
  </si>
  <si>
    <r>
      <rPr>
        <i/>
        <sz val="11"/>
        <color rgb="FF000000"/>
        <rFont val="Calibri"/>
        <family val="2"/>
        <scheme val="minor"/>
      </rPr>
      <t xml:space="preserve">Private cars (49%), PT </t>
    </r>
    <r>
      <rPr>
        <i/>
        <sz val="11"/>
        <color rgb="FF000000"/>
        <rFont val="Calibri"/>
        <family val="2"/>
      </rPr>
      <t>(32%), Walking (11%), Cycling (3%), Regional Train (5%)</t>
    </r>
  </si>
  <si>
    <t xml:space="preserve">Šibenik </t>
  </si>
  <si>
    <t>HR</t>
  </si>
  <si>
    <t>Bus, Railway, Ships (regular public maritime transport), Bike sharing, E-scooters, Taxi</t>
  </si>
  <si>
    <t>Private cars (83%), PT (13%), Walking and Cycling (4%), E-scooters (less than 0.5%), Railway (ess than 0.5%%)</t>
  </si>
  <si>
    <t>Heraklion</t>
  </si>
  <si>
    <t>GR</t>
  </si>
  <si>
    <t>Buses,Bike sharing, and Taxi</t>
  </si>
  <si>
    <t>Private cars (65%), Motorized two-wheelers (27%), PT (2%), Cycling and micro-mobility (1%)</t>
  </si>
  <si>
    <t>Population census 2021</t>
  </si>
  <si>
    <t xml:space="preserve">Valladolid </t>
  </si>
  <si>
    <t>Bus, Train, Bike sharing and Taxi</t>
  </si>
  <si>
    <t>Private cars (46%), PT (13%), Walking (40%), Cycling (1%)</t>
  </si>
  <si>
    <t>Barreiro</t>
  </si>
  <si>
    <t>PT</t>
  </si>
  <si>
    <t>Buses, Trains, Ferries and Taxi</t>
  </si>
  <si>
    <t>Private cars (63.2%), PT (15.7%), Walking (20.7%), Cycling (0.4%)</t>
  </si>
  <si>
    <t>15,7%</t>
  </si>
  <si>
    <t>Reported modal share refers to the general mobility survey from 2017 for Lisbon Metropolitan Area, acounting for all trips with origin or destination at Barreiro Municipality. The most recent 2021 National Census registered: private car (50,1%), motorcycle (0,5%), bus (12,6%), train/metro (4,9%), ferry (13,8%), walking (17,2%), cycling (0.4%), other (0,5%), but this values only accounts for work and school related trips.</t>
  </si>
  <si>
    <t xml:space="preserve">Zilina </t>
  </si>
  <si>
    <t>SK</t>
  </si>
  <si>
    <t xml:space="preserve">Bus, Trolleybus, Train, E-scooter sharing, Bike sharing, Taxi </t>
  </si>
  <si>
    <t xml:space="preserve">Private cars (40.8%), PT (23.5%), Walking (30.1%), Cycling and Micro-mobility (5%), Motorised two wheelers (0.2%) </t>
  </si>
  <si>
    <t xml:space="preserve">Rouen </t>
  </si>
  <si>
    <t>FR</t>
  </si>
  <si>
    <t>PT (Bus, Coaches, Tramway, Train, Transport on demand), Shared car (Car pooling, VTC, Taxis), bicycles self service</t>
  </si>
  <si>
    <t>Private cars (56%), PT (11%), Walking (29%), Cycling (1%), Other modes (3%)</t>
  </si>
  <si>
    <t>Pilot City-Measure ID</t>
  </si>
  <si>
    <t>Measure ID</t>
  </si>
  <si>
    <t>Measure description</t>
  </si>
  <si>
    <t>Geographical coverage of the measure</t>
  </si>
  <si>
    <t>Geographical coverage of the impact</t>
  </si>
  <si>
    <t>Process</t>
  </si>
  <si>
    <t>Month Start*</t>
  </si>
  <si>
    <t>Month End*</t>
  </si>
  <si>
    <t>Progress monitoring 1*</t>
  </si>
  <si>
    <t>Progress monitoring 2*</t>
  </si>
  <si>
    <t>Select the pilot city from the list</t>
  </si>
  <si>
    <t>Unique identifier of the measure in the city (short pilot city + measure ID)</t>
  </si>
  <si>
    <t>General identifier of the measure</t>
  </si>
  <si>
    <t>Description of the wider context of the measure and what it is trying to achieve</t>
  </si>
  <si>
    <t>Specification of the coverage of the measure (e.g. street, neighborhood, city, FUA)</t>
  </si>
  <si>
    <t>Expected coverage of the impact (e.g. street, neighborhood, city, FUA)</t>
  </si>
  <si>
    <t>What are the activities in place to implement the measure</t>
  </si>
  <si>
    <t>Starting month of the activity (e.g. Feb-23)</t>
  </si>
  <si>
    <t>End month of the activity (e.g. Mar-24)</t>
  </si>
  <si>
    <t>Month for first intermediary monitoring of the implementation of the measure and indicators</t>
  </si>
  <si>
    <t>Month for second intermediary monitoring of the implementation of the measure and indicators</t>
  </si>
  <si>
    <t>LL-Antwerp-BE</t>
  </si>
  <si>
    <t>ANTW_MS1</t>
  </si>
  <si>
    <t>MS1: Multiodal hubs</t>
  </si>
  <si>
    <t>Implementation of different SPINE solutions at five existing mobility hubs. Suggested implementations are signs and interactive scripts.</t>
  </si>
  <si>
    <t xml:space="preserve">Operaplein
Mediaplein
Bist
Centraal Station Olympiade
</t>
  </si>
  <si>
    <t>Within the mobility network of Antwerp and its functional urban area; Operaplein
Mediaplein
Bist
Centraal Station Olympiade</t>
  </si>
  <si>
    <t>• Establish data sources/access
• Collection of all relevant permissions
• Implementation initiation
• Integration with existing systems
• Initiation of the testing period
• Prototype build and test
• Roll-out</t>
  </si>
  <si>
    <t>ANTW_MS2</t>
  </si>
  <si>
    <t>MS2: Real-time information for passengers</t>
  </si>
  <si>
    <t>Updated PT information, crowding monitoring, route planners etc. that are accessible via digital screens at mobility hubs and mobility apps.</t>
  </si>
  <si>
    <t>Full scale (BeNeLux)</t>
  </si>
  <si>
    <t>Antwerp will implement all the data from BeNeLux that they can get with a focus on Flanders (for buses and trams) and Belgium (for trains)</t>
  </si>
  <si>
    <t>• Creation of use cases
• Mapping of the various data owners
• Analysis of data sets
• Onboarding of improved data sets into NXTMobility/Api-store of the City of Antwerp
• Data implementation (production)</t>
  </si>
  <si>
    <t>ANTW_MS3</t>
  </si>
  <si>
    <t>MS3: Multimodal journey planner app</t>
  </si>
  <si>
    <t>Aligning the physical and digital infrastructure to improve the route planning functionality and other features of a multimodal journey planning app.</t>
  </si>
  <si>
    <t>The city of Antwerp, Belgium and Netherlands</t>
  </si>
  <si>
    <t>• Launch development challenge
• Interface redesign
• Development of new features
• Move to production</t>
  </si>
  <si>
    <t>ANTW_MS4</t>
  </si>
  <si>
    <t>MS13: Traffic Management / PT prioritization services</t>
  </si>
  <si>
    <t>Improvement of PT data quality, PT travel times, PT and private vehicle Green Waves.
The traffic management measure includes features such as:
• Quality Management of Public Transport Data
• PT Priorization Quality Analysis
• PT Green Wave Quality Analysis
• Green Wave towards P&amp;R Areas Quality Analysis</t>
  </si>
  <si>
    <t>Several corridors of interest (e.g.)
• Noorderlaan
• Blancefloerlaan
• Bredabaan</t>
  </si>
  <si>
    <t xml:space="preserve">
• Data collection
• Data engineering
• Implementation
• Verfication
• Analysis
• Optimization of public transport priorization and green wave</t>
  </si>
  <si>
    <t>Noorderlaan is selected for analysis and optimalization.</t>
  </si>
  <si>
    <t>LL-Bologna-IT</t>
  </si>
  <si>
    <t>BOL_MS1</t>
  </si>
  <si>
    <t>Multimodal hubs: Integration of the offered mobility services, to equip the hubs with innovative and inclusive facilities to improve passengers’ experience and satisfaction.</t>
  </si>
  <si>
    <r>
      <t xml:space="preserve">Urban area within 5-6 kms of historical centre; the proposed solution will involve </t>
    </r>
    <r>
      <rPr>
        <i/>
        <sz val="11"/>
        <color rgb="FF000000"/>
        <rFont val="Calibri"/>
        <family val="2"/>
      </rPr>
      <t xml:space="preserve">2/3 Hubs (Mazzini area, plus Casteldebole in western part of the city and / or Corticella in the northern periphery) </t>
    </r>
  </si>
  <si>
    <t>Urban and peri-urban area</t>
  </si>
  <si>
    <t>• Needs analysis
• Involvement of partners and local service providers 
• Identification of interventions and features 
• Establish data sources / access
• Engagement of stakeholders 
• Adaptation of features of HUB to needs 
• Develop awareness and communications approach 
• Evaluation of bids and awarding of contracts 
• Collection of all relevant permissions 
• Installation of physical structures of hub 
• Integration with existing systems 
• Communications actions 
• Initiation of testing period 
• Collection of results</t>
  </si>
  <si>
    <t>BOL_MS2</t>
  </si>
  <si>
    <t>MS4: EV charging stations</t>
  </si>
  <si>
    <t>The EV charging will support the reduction of polluting vehicles and emissions; while at the same time providing improved accessibility for users with special mobility needs. The EV charging stations will be equipped with accessibility interventions (ramps, roof, special plugs for wheelchairs).</t>
  </si>
  <si>
    <r>
      <t xml:space="preserve">Priority will be given to 3 EV charging stations each to be installed around the </t>
    </r>
    <r>
      <rPr>
        <i/>
        <sz val="11"/>
        <color rgb="FF000000"/>
        <rFont val="Calibri"/>
        <family val="2"/>
      </rPr>
      <t>2/3 Multimodal Hubs (Mazzini plus Casteldebole and / or Corticella)</t>
    </r>
  </si>
  <si>
    <t>Bologna urban area</t>
  </si>
  <si>
    <t xml:space="preserve">•	Tender procedure and contract award 
•	6-9 accessible charging stations installed in Multimodal Hubs 
•	Usage data from providers 
•	integration with SPINE technical solutions 
</t>
  </si>
  <si>
    <t>BOL_MS3</t>
  </si>
  <si>
    <t>MS5: Inclusive mobility services</t>
  </si>
  <si>
    <t>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t>
  </si>
  <si>
    <t>Urban area around the selected mobility hubs where SPINE solutions will be implemented</t>
  </si>
  <si>
    <t>Bologna urban area, around the selected Mobility Hubs</t>
  </si>
  <si>
    <t xml:space="preserve">• Identify locations  
• identify accessibility needs in synergy with SUMP guidelines 
• Identify possible solutions 
• Planning procurement procedures 
• Integration with WP3 tools 
• Implementation </t>
  </si>
  <si>
    <t>BOL_MS4</t>
  </si>
  <si>
    <t>MS6: MaaS</t>
  </si>
  <si>
    <t>The MaaS solution is aimed at improving smart mobility in the metropolitan area. An integrated multimodal travel planner will be developed. It will provide insights into mobility demand and the basis for further integration of mobility operators.</t>
  </si>
  <si>
    <t>Urban and peri-urban area, in connection with metropolitan and regional area</t>
  </si>
  <si>
    <t xml:space="preserve">•	Working group activation
•	MaaS design
•	Standard definition
•	Instant System platform customization
•	Instant System platform testing 
•	Users’ targeting
•	Users’ involvement
•	Before-survey
•	MaaS implementation running
•	After-survey
</t>
  </si>
  <si>
    <t>SRM responsible LL Partner. Final GANTT and intermediate monitoring step to be agreed upon/confirmed with the MaaS technology provider (Instant System).</t>
  </si>
  <si>
    <t>BOL_MS5</t>
  </si>
  <si>
    <t>MS7: LEZ (Low Emission Zone) - Green Area/City30</t>
  </si>
  <si>
    <t>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t>
  </si>
  <si>
    <t>Green Area (about 8-10 km around the city centre)</t>
  </si>
  <si>
    <t>Bologna Urban Area</t>
  </si>
  <si>
    <t xml:space="preserve">• Setting up vehicle flow monitoring and measuring capacity 
• Establish Interdepartmental cooperation protocol 
• Awareness and communications actions 
• Verify functioning of cameras and data collection 
• Start data collection 
• Data collection  
• Tool integration 
• Analyse collected data
• Environmental charging scheme defined
• Implementation and monitoring of the charging scheme
• Results analysis </t>
  </si>
  <si>
    <t>BOL_MS6</t>
  </si>
  <si>
    <t>MS8: Smart City Platform</t>
  </si>
  <si>
    <t>The Smart City Platform (SCP) is a Software as a Service (SaaS) application that will be integrated with the provided data sources using Dataspace Management procedures. The SCP utilizes API procedures to retrieve and transmit the necessary information. Its primary objective will be to generate valuable insights through specialized modules and corresponding Key Performance Indicators (KPIs). This functionality will allow the city to effectively monitor the progress of measure implementation within the specified timeframe of the SPINE project.</t>
  </si>
  <si>
    <t>Bologna urban and peri-urban area, in connection with a metropolitan area</t>
  </si>
  <si>
    <t>Bologna urban and peri-urban area, in connection with metropolitan area</t>
  </si>
  <si>
    <t>• Analyzing and evaluating the proposed measures against the data sources available from the city
• Transforming the required data into a standardized format in collaboration with Konnecta
• Identifying use cases for configuration and development based on the city's needs
• Designing UI interfaces for the identified use cases and obtaining approval from city representatives and the SPINE management team
• Configuring and developing the approved designs
• City/Konnecta providing test data sources for evaluating goals and KPIs
• Integrating the Smart City Platform with the identified data sources
• Determining the deployment process and selecting appropriate cloud services for the SCP
• Initiating a testing period to ensure the functionality and performance of the application
• Monitoring and analyzing the results obtained during the testing phase
• Deploying the application with the desired use cases and required dashboards
• Ensuring ongoing maintenance and management of the deployed application</t>
  </si>
  <si>
    <t>BOL_MS7</t>
  </si>
  <si>
    <t>MS9: Citizen Mobility App / Micro-incentives programme</t>
  </si>
  <si>
    <t>Micro-incentives programme solution via the Citizen Mobility App will support the increase of PT share and the MaaS pilot implementation. SPINE tests will include part of the population of the city of Bologna.</t>
  </si>
  <si>
    <t>City of Bologna</t>
  </si>
  <si>
    <t>Urban and peri-urban area, in connection with the metropolitan area</t>
  </si>
  <si>
    <t>• Target group identification (potential target groups: scholars/students, employees, citizens, etc.)
• Identification of stakeholders to be involved (School authorities, Mobility managers, local public authorities, etc.)
• Micro incentive scheme design
• Micro incentive procurement and sponsoring
• Micro incentive campaign scheduling
• Software (Citizen App) customization
• Software testing
• Target group recruiting
• Micro incentive campaign running with software deployment
• Evaluation of results</t>
  </si>
  <si>
    <t xml:space="preserve">SRM responsible LL Partner.
Final GANTT and intermediate monitoring step to be agreed/confirmed with the Citizen App technology provider (MOBY).
</t>
  </si>
  <si>
    <t>BOL_MS8</t>
  </si>
  <si>
    <t>MS10: Logistics solutions</t>
  </si>
  <si>
    <t>Exploring a solution supporting the reduction of CO2 emissions and number of polluting vehicles in the city center, based on the experience tested in the HE URBANE project.</t>
  </si>
  <si>
    <t xml:space="preserve">Bologna inner Urban Area </t>
  </si>
  <si>
    <t>• Testing of shared logistic solution in the framework of the HE URBANE project 
• Observation and analysis of main results and lessons learned from the URBANE experience 
• Elaboration of a possible management scheme for a future feasibility testing of a cargo hitching solution</t>
  </si>
  <si>
    <t>BOL_MS9</t>
  </si>
  <si>
    <t>Selected corridor(s)--within City30+ area, including Multimodal Hubs (potentially Mazzini and Casteldebole, which is near an ARPAE station)</t>
  </si>
  <si>
    <t>Selected corridor(s), Bologna Urban and Peri Urban Area, includes at least one ARPAE station (near Casteldebole)</t>
  </si>
  <si>
    <t>Depending on data availability. Available data from municipality regarding Via Irnerio corridor being analysed by YUNEX. Bologna has data regarding traffic flows and the UTOPIA and OMNIA traffic light management system; This solution will support MS5 City30/LEZ</t>
  </si>
  <si>
    <t>LL-Tallinn-EST</t>
  </si>
  <si>
    <t>TLL_MS1</t>
  </si>
  <si>
    <t>MS1: Multimodal hub / information screens</t>
  </si>
  <si>
    <t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t>
  </si>
  <si>
    <t>In the Tallinn main railway station</t>
  </si>
  <si>
    <t>City center, Old town and in overall North of Tallinn</t>
  </si>
  <si>
    <t>• Negotioations of all the stakeholders and private company owning the land 
• Market consultation to find best available solution 
• Preparation of tender
• Istallation of relevant technical equipment
• Implementation of integrations with trasportation operators systems
• Initiation of testing period
• Monitoring of the usage and influence for PT usage</t>
  </si>
  <si>
    <t>Jun-23</t>
  </si>
  <si>
    <t>TLL_MS2</t>
  </si>
  <si>
    <t>City center 
(The geographical coverage will be determined by available data sources and the specific measures applied to the city of Tallinn.)</t>
  </si>
  <si>
    <t>• Analyzing and evaluating the proposed measures against the data sources available from the city 
• Transforming the required data into a standardized format in collaboration with Konnecta 
• Identifying use cases for configuration and development based on the city's needs 
• Designing UI interfaces for the identified use cases and obtaining approval from city representatives and the SPINE management team 
• Configuring and developing the approved designs 
• Installing the environmental sensors provided by Arcadis IBI (refer to MS19) 
• City/Konnecta providing test data sources for evaluating goals and KPIs 
• Integrating the Smart City Platform with the identified data sources 
• Determining the deployment process and selecting appropriate cloud services for the SCP 
• Initiating a testing period to ensure the functionality and performance of the application 
• Monitoring and analyzing the results obtained during the testing phase 
• Deploying the application with the desired use cases and required dashboards 
• Ensuring ongoing maintenance and management of the deployed application</t>
  </si>
  <si>
    <t>TLL_MS3</t>
  </si>
  <si>
    <t>MS11: Cargo-bikes renting service</t>
  </si>
  <si>
    <t>Tallinn is initiating the cargo-bike renting service with private operator, who will buy 15 cargo-bikes and starts to operate with renting service all over the city of Tallinn. A shared mobility software will be used for renting, customer service, bike opening and money collection.</t>
  </si>
  <si>
    <t>City centre, old town, North of Tallinn</t>
  </si>
  <si>
    <t>Kalamaja, old town, city centre, Kadriorg, port area, main railway station</t>
  </si>
  <si>
    <t>• Negotioations of all the stakeholders 
• Istallation of relevant technical equipment
• Preparation of parking areas for cargo-bikes
• Implementation of the service
• Initiation of testing period
• Monitoring of the usage and influence</t>
  </si>
  <si>
    <t>May-23</t>
  </si>
  <si>
    <t>TLL_MS4</t>
  </si>
  <si>
    <t>MS12: Smart park and Ride management</t>
  </si>
  <si>
    <t>Creation of Park&amp;Ride parking facility. Digital signages to show all available multimodal vehicles (e-scooters, city bikes, shared cars, cargo bikes etc) in short distance plus PT schedules and real time arrivals plus possibility to download the MaaS app by scanning the QR-code.</t>
  </si>
  <si>
    <t>Gonsiori, Pirita and Kalev parking facility</t>
  </si>
  <si>
    <t>City centre, traffic coridors from indicated directions</t>
  </si>
  <si>
    <t>TLL_MS5</t>
  </si>
  <si>
    <t>The city will create a Park&amp;Ride parking facility enabled by digital solutions from SPINE. Parking facility is allowed to use with a Tallinn PT card (by taping the card, the person will be identified and the stop-bar in the entrance will open), and the parking area will be show all available vehicles (e-scooters, shared cars, PT schedules) and if the car will be left there, usage of PT is free of charge.</t>
  </si>
  <si>
    <t>South-Tallinn</t>
  </si>
  <si>
    <t>Männiku tee, Vabaduse pst, Viljandi mnt, Pärnu mnt.</t>
  </si>
  <si>
    <t>• Eligibility study to find suitable spot
• Negotiations with all stakeholders
• Preparation of tender
• Implementation of technical equipment and integrating with trasportation systems
• Initiation of testing period
• Monitoring of the usage and influence for PT usage</t>
  </si>
  <si>
    <t>TLL_MS6</t>
  </si>
  <si>
    <t>MS9: Citizen Mobility App</t>
  </si>
  <si>
    <t>Implementation of Citizen App integrated into MaaS app. Citizen App will collect more information about people movement preference in real and according to this information it is possible to improve MaaS and overall transportation service.</t>
  </si>
  <si>
    <t>All city area</t>
  </si>
  <si>
    <t>• Technical consultation and implementation evaluation
• Implementation of the technical integration
• Piloting the citizen app inside the MaaS app
• Monitoring the usage and influence to the user beheivior</t>
  </si>
  <si>
    <t xml:space="preserve">The technical integration is under evaluation, TBD if the measure can be implemented. </t>
  </si>
  <si>
    <t>TLL_MS7</t>
  </si>
  <si>
    <t>Creation of PT priority to one of the intersections, which will be determined either through special analysis or cognitive analysis. If the effectiveness of the current PT priority system can be analysed, it will be improved accordingly.
The traffic management measure includes features such as:
• Quality Management of Public Transport Data
• PT Priorization Quality Analysis
• PT Green Wave Quality Analysis
• Green Wave towards P&amp;R Areas Quality Analysis</t>
  </si>
  <si>
    <t>East-Tallinn</t>
  </si>
  <si>
    <t>One intersection, impact is for few buslines</t>
  </si>
  <si>
    <t xml:space="preserve">• Technical consultation and implementation evaluation
• If specific locations can be used for PT priority, the implementation of the technical integration will start
• Monitoring the influence to the PT journey time </t>
  </si>
  <si>
    <t>TBD if the measure can be implemented.</t>
  </si>
  <si>
    <t>TLL_MS8</t>
  </si>
  <si>
    <t>MS19: Environmental Sensors</t>
  </si>
  <si>
    <t>Two environmental sensors will be installed in the City of Tallinn. These sensors are capable of measuring environmental pollutants and generate focused visuals that will be integrated as an additional module into the Smart City Platform.
The sensors will be deployed under remote guidance. The specific deployment mode, whether static or on-move (e.g., mounted on a vehicle), will be determined at a later stage in the project.</t>
  </si>
  <si>
    <t>The geographical coverage of the measures will be determined by the deployment location, which will be decided by the City of Tallinn based on the suggested measures.</t>
  </si>
  <si>
    <t>The geographical coverage will be determined by deployment mode of the sensor. Static sensor would map only immediate surroundings while the sensor in On-move mode can map a large area over time.</t>
  </si>
  <si>
    <t>• Shipping 
• Installation Planning 
• Remote Guidance for deployment 
• Integration with Smart City Platform 
• Testing and Calibration 
• Data Visualization and Analysis 
• Training and Ongoing Support within SPINE’s timeframe</t>
  </si>
  <si>
    <t>Similar timelines as the Smart City Platform (SCP) have been assumed. However, since the detailed timeline is currently being developed, we recommend to work further on the exact dependencies and detailed timeplan.</t>
  </si>
  <si>
    <t>LL-Las Palmas-ES</t>
  </si>
  <si>
    <t>LPGC_MS1</t>
  </si>
  <si>
    <t>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t>
  </si>
  <si>
    <t>Important nodes of the bus network (7 Palmas, La Ballena and Auditorio)</t>
  </si>
  <si>
    <t>• Drafting the reference document 
• Tender preparation 
• Launching and award 
• Purchase of equipment 
• Implementation 
• PT prioritization (LPGC_MS5 - YUNEX) at 7 Palmas hub corridor 
• Fieldwork campaign - ex-ante (funded by Guaguas) 
• Specific communication campaigns 
• Fieldwork campaign - ex-post</t>
  </si>
  <si>
    <t>LPGC_MS2</t>
  </si>
  <si>
    <t>MS11: E-bike stations</t>
  </si>
  <si>
    <t>Installation of 3 new electric bike stations (with the corresponding 10 e-bikes per station). The bike stations supports a modal change from car to bus and e-bike and an improvement of accessibility in the hilly parts of the city.</t>
  </si>
  <si>
    <t>• Drafting the reference document 
• Tender preparation 
• Launching and award 
• Purchase of equipment 
• Implementation 
• Fieldwork campaign - ex-ante (funded by Guaguas) 
• Specific communication campaigns 
• Fieldwork campaign - ex-post</t>
  </si>
  <si>
    <t>LPGC_MS3</t>
  </si>
  <si>
    <t xml:space="preserve">MS14: Mobility Management Software feature extension </t>
  </si>
  <si>
    <t>Information about citizens’ mobility behavior, improvement of bike and scooter sharing schemes management, and improvement of user satisfaction concerning multimodality. Availability of a decision-making tool for the upcoming Low Emission Zone (LEZ).</t>
  </si>
  <si>
    <t xml:space="preserve">The entire city of Las Palmas </t>
  </si>
  <si>
    <t>• Identification of needs by SAGULPA
• Tender preparation
• Launching and award
• Use/Operation
• Report on the improvements achieved</t>
  </si>
  <si>
    <t>LPGC_MS4</t>
  </si>
  <si>
    <t>MS7:Low Emission Zone  (LEZ)</t>
  </si>
  <si>
    <t>Reduction of CO2 emissions and a decrease in private car’s share.</t>
  </si>
  <si>
    <t>City of Las Palmas, Itsmo de Guanarteme</t>
  </si>
  <si>
    <r>
      <t xml:space="preserve">• Analysis of citizen participation </t>
    </r>
    <r>
      <rPr>
        <i/>
        <sz val="11"/>
        <color rgb="FF000000"/>
        <rFont val="Calibri"/>
        <family val="2"/>
      </rPr>
      <t>carried out by the Municipality (outside the SPINE project)
• Preparation of the implementation plan
• Simulation - Modelling in AIMSUN of the LEZ</t>
    </r>
  </si>
  <si>
    <t>LPGC_MS5</t>
  </si>
  <si>
    <t>MS13: PT prioritization services</t>
  </si>
  <si>
    <t>Improvement of PT data quality, PT travel times, PT and private vehicle Green Waves.
The traffic management measure includes features such as:
• Quality Management of Public Transport Data
• PT Priorization Quality Analysis
• PT Green Wave Quality Analysis</t>
  </si>
  <si>
    <t>Corridor "7 Palmas" - "Av. Juan Carlos I", used by the lines 26</t>
  </si>
  <si>
    <t>• Corridor selection (Guaguas)
• Data collection (LPA can provide data regarding traffic lights and GPS positioning of the buses)
• Implementation Quality Management of Data (YUNEX)
• Implementation of PT Priorization Quality Analysis (YUNEX)
• Implementation Green Wave Quality Analysis (YUNEX)
• Implementation Green Wave Visual Analytics (YUNEX)
•Analysis of PT priorization (Guaguas)</t>
  </si>
  <si>
    <t xml:space="preserve">Depending on data availability. </t>
  </si>
  <si>
    <t>TC-Gdynia-PL</t>
  </si>
  <si>
    <t>GDYN_MS1</t>
  </si>
  <si>
    <t>MS12: Smart parking management</t>
  </si>
  <si>
    <t>Installation of 150 sensors in chosen locations in the City center to monitor parking data and create parking services leveraging PT use.</t>
  </si>
  <si>
    <t>City center – Świętojańska Street, Wójta Radtkego Street</t>
  </si>
  <si>
    <t>• Preparation of the tender procedure
• Tender conclusion
• Installation of sensors
• Integration with existing systems (LORA network)
• Initiation of the testing period
• Evaluation of data from sensors
• Parking places for removal selected</t>
  </si>
  <si>
    <t>GDYN_MS2</t>
  </si>
  <si>
    <t>MS1: Multimodal hubs / Integration of modes &amp; ticketing</t>
  </si>
  <si>
    <t>PT mobility will be integrated and synchronized with other mobility services at the multimodal hub.</t>
  </si>
  <si>
    <t>Area of the Gdynia Central Railway Station and adjacent</t>
  </si>
  <si>
    <t>• Elaboration of the concept of transformation of multimodal hub Gdynia Central
• Conduction of tender procedure for elaboration of the technical project of transformation of multimodal hub Gdynia Central
• Elaboration of the technical project of transformation of multimodal hub Gdynia Central
• Tender procedure for elaboration of the technical project of transformation of multimodal hub Gdynia Central launched
• Technical project of transformation of multimodal hub Gdynia Central elaborated</t>
  </si>
  <si>
    <t>GDYN_MS3</t>
  </si>
  <si>
    <t>MS1: Multimodal hubs / Integration of parking guiding system</t>
  </si>
  <si>
    <t>Purchase and installation of digital signages for infotainment and ads.</t>
  </si>
  <si>
    <t>• Preparation of tender procedure
• Installation of Near Field Communication (NFC) labels
• Implementation initiation
• Integration with existing systems and data
• Initiation of testing period
• Data capture (if feasible) to identify number of users</t>
  </si>
  <si>
    <t>GDYN_MS4</t>
  </si>
  <si>
    <t>Action Plan for enhancement of PT use by Ukrainian refugees in the City of Gdynia. Content to be defined after the conducted research and analysis of results. The goal is to include in the NFC labels targeted information for Ukrainian refugees.</t>
  </si>
  <si>
    <t>• Conduction of research among Ukrainian refugees on their perception of PT offer and transport preferences to identify the main barriers to using PT
• Elaboration of qualitative research report on the perception and preferences of Ukrainian refugees  for enhancement of PT use by Ukrainian refugees in the City of Gdynia
• Consultations of possible solutions with the target group for enhancement of PT use by Ukrainian refugees in the City of Gdynia
• Elaboration of Action Plan for enhancement of PT use by Ukrainian refugees in the City of Gdynia</t>
  </si>
  <si>
    <t>GDYN_MS5</t>
  </si>
  <si>
    <t>MS13: Traffic Management / New lanes/ PT prioritizationservices</t>
  </si>
  <si>
    <t>Create priority systems for PT at traffic lights as well as increase the number and length of bus lanes to provide prioritization to PT. 
The traffic management measure includes features such as:
• On-Demand Hyper-Local Routing Algorithm (GDTM_MS4). Besides, in this particular case, there are no data available.
• Quality Management of Public Transport Data
• PT Priorization Quality Analysis
• PT Green Wave Quality Analysis
• Green Wave towards P&amp;R Areas Quality Analysis
• Parking Predictions for Dynamic Pricing (GDYN_MS1)</t>
  </si>
  <si>
    <t>• Audit of existing bus lanes in Gdynia
• Research conducted among bus drivers of the PKA Gdynia (municipal bus operator)
• Enlargement of existing bus lanes network
• A report on existing bus-lanes network in Gdynia elaborated by YUNEX 
• A report from the qualitative research of bus drivers in Gdynia elaborated by YUNEX</t>
  </si>
  <si>
    <t>TC-Šibenik -HR</t>
  </si>
  <si>
    <t>SBNK_MS1</t>
  </si>
  <si>
    <t xml:space="preserve">MS6: Mobility as a service 
</t>
  </si>
  <si>
    <t>Mobile app supporting traveling from one point to another, including all available mobility solutions.</t>
  </si>
  <si>
    <t xml:space="preserve">Whole city area </t>
  </si>
  <si>
    <t>• Concept note detailing the implementation plan, list of stakeholders and blueprint of MaaS service (instant system)
• Appointing local-level stakeholders’ group
• Initiation of testing period
• Collection of results
• Re-design of MaaS
• Design of open call
• Contracting
• Implementation of contract
• Dissemination of results</t>
  </si>
  <si>
    <t>SBNK_MS2</t>
  </si>
  <si>
    <t>Communication app/channel between the citizens of the city and the governing authorities of the city.</t>
  </si>
  <si>
    <t>• State of the art existing solution
• Choosing functionalities of the app
• Testing the demo app version
• Promotion of the citizen app</t>
  </si>
  <si>
    <t>SBNK_MS3</t>
  </si>
  <si>
    <t xml:space="preserve">MS4: Electrical vehicle charging stations </t>
  </si>
  <si>
    <t xml:space="preserve">Four electrical vehicle charging stations to be installed on the different part of the city. </t>
  </si>
  <si>
    <t>The exact locations will be determined by the end of October 2023.</t>
  </si>
  <si>
    <t>• Marking of the locations 
• Preparation of public procurement 
• Public procurement for implementation of Electrical Vehicle Charging Stations (EVCS) 
• Signing contract with the selected bidder 
• Implementation of the contract 
• Implementation of ECVS</t>
  </si>
  <si>
    <t>SBNK_MS4</t>
  </si>
  <si>
    <t>Multimodal hub implemented in the port of Šibenik which incorporates electrical vehicles, interactive kiosks, and solutions for vulnerable and functionally disabled groups.</t>
  </si>
  <si>
    <t xml:space="preserve">City center </t>
  </si>
  <si>
    <t>City center - Sibenik port area</t>
  </si>
  <si>
    <t xml:space="preserve">•	Design and functionality 
•	Procurement of works and equipment 
•	Construction works 
•	Functional implementation and testing
•	Public promotion 
•	Evaluation 
</t>
  </si>
  <si>
    <t>TC-Heraklion-GR</t>
  </si>
  <si>
    <t>HERA_MS1</t>
  </si>
  <si>
    <t>The journey planner app is a tool which helps individuals plan their journeys from one location to another. The journey planner will include:
 • Mini bus service located within 3 park&amp;ride locations
• PT buses
• Electric mini vehicle for handicapped people (on demand)
• Bike stations (POI in the map) 
• Taxi stations (POI with call number for bookings)
• Parking (POI)</t>
  </si>
  <si>
    <t>Entire city</t>
  </si>
  <si>
    <t>• Technical description and system design 
• Collection of the detailed requirements of the solution 
• Technical meetings with stakeholders for setup the requirements of the system design
• Collection of all relevant data
• Testing the demo version of the mobile app and commissioning it in full extent for usage 
• Implementation initiation
• Integration with existing systems
• Initiation of the testing period
• Collection of the initial results 
• Application Completion &amp; Dissemination</t>
  </si>
  <si>
    <t>HERA_MS2</t>
  </si>
  <si>
    <t>MS15: On-demand mobility service</t>
  </si>
  <si>
    <t>The Municipality of Heraklion within the SUMP and in combination with the other projects being implemented (parking control program, electric bicycles, electric buses, controlled access to the city center, etc.), through funded programs, recommended the purchase of an electric mini vehicle as an inclusive solution that will provide answers to the mobility of vulnerable groups (e.g. people with disabilities and mobility problems). The electric mini vehicle will be able to transport a handicapped person with the wheelchair and will serve the users for transportation either to public services or to medical visits.</t>
  </si>
  <si>
    <t>Old city</t>
  </si>
  <si>
    <t>• Research and purchase of the vehicle
• Collect initial data for hyperlocal shared mobility algorithm
• Define operational modes
• Check integration possibility with existing app or other possibilities
• Engagement of stakeholders
• Budgetise development and operations of application
• Agile development of application
• Integration of routing algorithm
• Technical and functional testing and improvements
• Initiation of testing period
• Collection of results
• Communication actions</t>
  </si>
  <si>
    <t xml:space="preserve">In order to make use of the algorithm a real operating environment, the Municipality of Heraklion would need to have at least:
A.	Service infrastructure (public transport vehicle, driver, operator, maintenance, etc)
B.	Application in place making use of the routing algorithm
C.	Hosting platform for the containerized microservice and operations support team
</t>
  </si>
  <si>
    <t>HERA_MS3</t>
  </si>
  <si>
    <t>MS17: Cargo hitching</t>
  </si>
  <si>
    <t>The ASTIKO KTEL (Public Transportation of Heraklion Municipality), would like to explore the cargo hitching measure by connecting the Port and/or the Airport with distant settlements for the transport of parcels to these areas.</t>
  </si>
  <si>
    <t>Port &amp; airport with cities within 10km of the city center</t>
  </si>
  <si>
    <t>• Collection of the detailed requirements of the solution
• Collection of necessary data for the hyperlocal shared mobility algorithm
• Licenses and decision on physical implementations
• Defining details on implementation (pickup points, itineraries etc.)
• Budgetise development and operations of application
• Agile development of application
• Integration of routing algorithm 
• Technical and functional testing and improvements
• Collection of initial results, analysis and adjustment of the solution 
• Implementation Completion</t>
  </si>
  <si>
    <t xml:space="preserve">In order to make use of the algorithm a real operating environment, the Astiko KTEL would need to have at least:
A.	Service infrastructure (public transport vehicle, driver, operator, maintenance, etc)
B.	Application in place making use of the routing algorithm
C.	Hosting platform for the containerized microservice and operations support team
</t>
  </si>
  <si>
    <t>HERA_MS4</t>
  </si>
  <si>
    <t>The Smart City Platform (SCP) is a Software as a Service (SaaS) application that will be integrated with the provided data sources using Dataspace Management procedures. The SCP utilizes API procedures to retrieve and transmit the necessary information. Its primary objective will be to generate valuable insights through specialized modules and corresponding Key Performance Indicators (KPIs). This functionality will allow Heraklion to effectively monitor the progress of measure implementation within the specified timeframe of the SPINE project.</t>
  </si>
  <si>
    <t>City center
(The geographical coverage will be determined by available data sources and the specific measures applied to the city of Heraklion.)</t>
  </si>
  <si>
    <t>• Analyzing and evaluating the proposed measures against the data sources available from the city 
• Transforming the required data into a standardized format in collaboration with Konnecta 
• Identifying use cases for configuration and development based on the city's needs 
• Designing UI interfaces for the identified use cases and obtaining approval from city representatives and the SPINE management team 
• Configuring and developing the approved designs
• City/Konnecta providing test data sources for evaluating goals and KPIs 
• Integrating the Smart City Platform with the identified data sources 
• Determining the deployment process and selecting appropriate cloud services for the SCP 
• Initiating a testing period to ensure the functionality and performance of the application 
• Monitoring and analyzing the results obtained during the testing phase 
• Deploying the application with the desired use cases and required dashboards 
• Ensuring ongoing maintenance and management of the deployed application</t>
  </si>
  <si>
    <t>HERA_MS5</t>
  </si>
  <si>
    <t>The Municipality of Heraklion would like to install 2 interactive screens in strategic locations in order to inform the public for the current PT services (especially the park&amp;ride locations where a free bus service is running towards the city center), promote the journey planner and all SPINE and city's initiatives related to the public transport.</t>
  </si>
  <si>
    <t>Specific points in the city (most probably port and main square)</t>
  </si>
  <si>
    <t>• Define locations for the displays
• Requirement elicitation
• Establish data sources / access
• Collection of all relevant permissions
• Installation of digital screens
• Integration with data source
• Initiation of testing period
• Test functionality and evaluate impact and benefits</t>
  </si>
  <si>
    <t>TC-Valladolid -ES</t>
  </si>
  <si>
    <t>VALL_MS1</t>
  </si>
  <si>
    <t>MS13: Traffic management</t>
  </si>
  <si>
    <t>One of the key priorities for the city of Valladolid is to ensure the coexistence between all modes of transport, gather all the routes and traffic data to ensure and implement a comprehensive mobility plan and traffic model that prioritizes PT and has the aim of:
1. Managing incidents for traffic congestion
2. Coordinating mobility and land use policies
3. Implementing a traffic light regulation subsystem
4. Checking the traffic conditions in real time
The traffic management measure also include:
• Analysis Smart parking management (this is measure VALL_MS3)</t>
  </si>
  <si>
    <t>City center and Valladolid urban area</t>
  </si>
  <si>
    <t>• Corridor and period selection 
• Definition of the PT lines and period of the data selection 
• Data processing, implementation Quality Management of PT Data  
• Analysis PT Data Quality 
• Optimization measures of PT Quality management 
• Implementation PT Priorization Quality Analysis 
• Analysis PT Priorization  
• Optimization measures of PT Prioritization 
• Implementation Green Wave Quality Analysis 
• Analysis Green Wave 
• Implementation Green Wave Visual Analytics   
• Optimization measures of Green Wave Quality and Visual Analytics</t>
  </si>
  <si>
    <t>VALL_MS2</t>
  </si>
  <si>
    <t xml:space="preserve">PARKIBICI APP update with focus on usability, ease and improvement in access management, entry and exit counts, and pricing study for its promotion and using Citizen APP for exchange information with citizens and to receive feedback </t>
  </si>
  <si>
    <t xml:space="preserve">City center and Valladolid urban area </t>
  </si>
  <si>
    <t xml:space="preserve">City center and Valladolid urban area  </t>
  </si>
  <si>
    <t xml:space="preserve">• Definition of the update solutions
• Identification of problems and barriers in the current App and the updates to implement
• Data needs for the digital update solution
• Test the updated App and the new citizens usability
• Application optimization measures </t>
  </si>
  <si>
    <t>Adjusting an app developed outside of the project (PARKIBICI app) to ensure seamless integration and functionality presents some challenges. Efforts will be made to harmonize accounts and create APIs to enable the two apps to work together effectively. However, it is not guaranteed that all functionalities and features of the outside app can be fully adjusted or aligned with the Citizen App.</t>
  </si>
  <si>
    <t>VALL_MS3</t>
  </si>
  <si>
    <t xml:space="preserve">MS12: Smart parking management </t>
  </si>
  <si>
    <t>Management of park-and-ride car parks with the aim of encouraging access to the city center by public transport, bicycle or on foot. Carrying out occupancy forecasts, reservations, tariffs or preferential management for users of public transport or bicycles.</t>
  </si>
  <si>
    <t>Car parks: Plaza Mayor, Puerta Zero, Feria de Muestras and the rest of the collective parking areas in the city</t>
  </si>
  <si>
    <t>Car parks: Plaza Mayor, Puerta Zero, Feria de Muestras, and the rest of the collective parking areas in the city</t>
  </si>
  <si>
    <t>• Parking and period selection 
• Data collection  
• Definition of the parking occupancy analysis with respect to temporal, geospatial and weather conditions 
• Data parking processing 
• Implementation Quality Management of parking management 
• Implemented the solution for the existing parking area and could then be extended</t>
  </si>
  <si>
    <t>VALL_MS4</t>
  </si>
  <si>
    <t>MS1: Multimodal hubs</t>
  </si>
  <si>
    <t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t>
  </si>
  <si>
    <t xml:space="preserve">• Define new possible services for the public cargo bikes, ticketing and planning algorithm 
• Study and implementation of combined ticketing  
• Definition of the solution and data needs 
• Improvement of the planning algorithm 
• Application tested with real data 
• Improve management services in the city center  
• Application running for the new public services </t>
  </si>
  <si>
    <t>VALL_MS5</t>
  </si>
  <si>
    <t>An on-demand bike sharing scheme will include the existing infrastructure and data available in the city and will be supported by a modelling simulation. It will offer a flexible, affordable and sustainable mode of transportation and can be linked/integrated with Public transport allowing users to seamlessly switch between biked and buses or trains.</t>
  </si>
  <si>
    <t xml:space="preserve">• Recover current needs 
• Definition of the solution and needs: Bike operations and simulation, demand prediction of bike-sharing system, PT priorization, Occupancy of bike stations system and demand prediction of delivery services
• Identification of current problems and data needs
• Test solution and set up </t>
  </si>
  <si>
    <t>VALL_MS6</t>
  </si>
  <si>
    <t>Valladolid will launch a cargo-bike sharing system with the following features:
•	Customer app, where citizens can book the bikes, unlock them, and pay for the services
•	Employee app, where the ground operations team can change the statuses of the bikes for maintenance.
•	Business management dashboard, where the city can set up the pricing, parking zones, no parking zones, and other general rules that apply to the cargo-bike sharing
The cargo-bike solution will help citizens choose a greener and more sustainable mode of transportation for their everyday hauling needs and short-distance family trips, as many cargo bikes are equipped with seats for children.</t>
  </si>
  <si>
    <t>• Define the technical requirements to implement all the services included for the cargo-bike sharing solution.
• Implementation of the services (development of the customer app, definition of the services, pricing, dashboard, maintenance and locations).
• Defintion of the parking areas and cargo-bikes services.
• Monitoring the implementation in the testing/ pilot period and post the implementation of the services to ensure the optimization of the service.
• Create the communication campaign to achieve the usage and inlfuece by all the users/ potential citizens.</t>
  </si>
  <si>
    <t>TC-Barreiro-PT</t>
  </si>
  <si>
    <t>BAR_MS1</t>
  </si>
  <si>
    <t xml:space="preserve">Develop a TCB Citizen App as the main citizen interface to engage support and retrieve information about Barreiro Mobility System. Will serve as integrator of existing services and new solutions developed during SPINE </t>
  </si>
  <si>
    <t>Municipality of Barreiro </t>
  </si>
  <si>
    <t xml:space="preserve">•	Develop a Citizen App
•	Identification of mobility problems 
•	Development of a tool for inquiry 
•	Development of a bidirectional communication tool
</t>
  </si>
  <si>
    <t>BAR_MS2</t>
  </si>
  <si>
    <t xml:space="preserve">Develop and update existing journey planner app with multimodal MAAS functionalities and innovative user information, e.g. the new Park &amp; Ride alternative </t>
  </si>
  <si>
    <t>Lisbon Metropolitan Area</t>
  </si>
  <si>
    <t>• Develop Journey-Planner
• Development of tool for integrating other functionalities into the MaaS platform
• Public Transport Real Time Information
• Integrate Park &amp; Ride occupancy status and predictions
• Information on BUS capacity status</t>
  </si>
  <si>
    <t>BAR_MS3</t>
  </si>
  <si>
    <t>MS16: Bus Passengers Analytics</t>
  </si>
  <si>
    <t>Measure real-time occupancy for a sample of 10 TCB buses through computer vision and AI, to enhance the visibility of the city’s journey planner and increase user satisfaction.</t>
  </si>
  <si>
    <t>Municipality of Barreiro</t>
  </si>
  <si>
    <t>• Preparation of the tender procedure for equipment acquisition
• On board installation of equipment’s
• Computer Vision Solution data tests
• Installed on board hardware and first platform data collection 
• First occupancy estimation 
• Accuracy tests
• INLECOM DT platform and dashboard deployed
• Integration with existing systems
• Quantification of O/D matrices
• Provide real time predictions of bus occupancy in TCB and estimate O/D matrices</t>
  </si>
  <si>
    <t>BAR_MS4</t>
  </si>
  <si>
    <t>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t>
  </si>
  <si>
    <t>• Preparation of the tender procedure for data collection   
• Data collection and analysis 
• New park and ride location proposal
• Preparation of the tender procedure for sensor acquisition   
• Tender conclusion
• Installation of sensors   
• Integration with existing systems 
• Initiation of testing period  
• First P&amp;R occupancy predictions   
• Evaluation of data from sensors</t>
  </si>
  <si>
    <t>New location to be decided.</t>
  </si>
  <si>
    <t>TC-Zilina -SK</t>
  </si>
  <si>
    <t>ZILI_MS1</t>
  </si>
  <si>
    <t>Installed digital screens in public shopping malls to enable passengers to see in real time when the next bus arrives and possible delays.</t>
  </si>
  <si>
    <t>Žilina city center</t>
  </si>
  <si>
    <t>Žilina city</t>
  </si>
  <si>
    <t>• Specification of technical parameters
• Negotiations with the management of the location objects
• Preparation of the tender procedure
• Requirement elicitation
• Establish data sources / access
• Collection of all relevant permissions
• Installation of digital screens
• Integration with data source
• 5 digital screens installed
• Initiation of testing period
• Performed functionality testing and impact and benefits evaluation</t>
  </si>
  <si>
    <t>ZILI_MS2</t>
  </si>
  <si>
    <t>Curated information about PT solutions, rental bikes, or walking possibility to enable multimodal journey planning. Multimodal Journey Planner is to be integrated as a part of the existing SMART city platform INVIPO to avoid deploying another app to existing ones.</t>
  </si>
  <si>
    <t xml:space="preserve">• Specification of technical parameters
• Negotiations with key partners of MJP
• Negotiations with the existing partners </t>
  </si>
  <si>
    <t>ZILI_MS3</t>
  </si>
  <si>
    <t>MS12: Smart park management</t>
  </si>
  <si>
    <r>
      <t>Nudge users to use PT instead of trying to find a parking space in the city center to promote PT instead of cars</t>
    </r>
    <r>
      <rPr>
        <sz val="10"/>
        <color rgb="FF000000"/>
        <rFont val="Calibri"/>
        <family val="2"/>
        <charset val="1"/>
      </rPr>
      <t xml:space="preserve"> </t>
    </r>
    <r>
      <rPr>
        <sz val="11"/>
        <color rgb="FF000000"/>
        <rFont val="Calibri"/>
        <family val="2"/>
        <charset val="1"/>
      </rPr>
      <t>by demonstrating the extremely limited availability of a parking space in the area and by providing alternative PT connection in conjunction with the Multimodal journey planner.</t>
    </r>
  </si>
  <si>
    <t>• Preparation of the tender procedure
• Tender conclusion
• Collection and analysis of public acceptance of Low Emission Zone (LEZ) implementation
• Installation of sensors
• Installation of screens
• Integration with existing systems
• Initiation of first phase testing period
• Initiation of second phase testing period
• Evaluation of data from sensors
• Preparation of the implementation plan for the Low Emission Zone</t>
  </si>
  <si>
    <t>ZILI_MS4</t>
  </si>
  <si>
    <t xml:space="preserve">MS8: Smart City Platform for transport and mobility planning  </t>
  </si>
  <si>
    <t>ZILI_MS5</t>
  </si>
  <si>
    <t>MS18: Intersection Camera Recognition/ Dashboard for real-time traffic data</t>
  </si>
  <si>
    <t xml:space="preserve">Collect traffic data in a data space and visualize it in a dashboard. Image processing from surveillance cameras installed in intersections for cooperative traffic and intersection monitoring which would improve PT service reliability with traffic lights coordination (e.g., green -wave system). </t>
  </si>
  <si>
    <t xml:space="preserve">• Evaluation of the current state of cameras 
• Preparation of the tender procedure
• Tender conclusion
• Installation of cameras
• Software solution </t>
  </si>
  <si>
    <t>ZILI_MS6</t>
  </si>
  <si>
    <t>MS13: Traffic Management / New lanes/ PT prioritization services</t>
  </si>
  <si>
    <t>Improvement of PT data quality, PT travel times, PT and private vehicle Green Waves.
The traffic management measure includes features such as:
• Quality Management of Public Transport Data
• PT Priorization Quality Analysis
• PT Green Wave Quality Analysis
• Green Wave  Quality Analysis
• Smart parking management (this is measure ZILI_MS3)</t>
  </si>
  <si>
    <t>City center</t>
  </si>
  <si>
    <t xml:space="preserve">Žilina city </t>
  </si>
  <si>
    <t>Analyzing and evaluation process in terms of the results, set the necessary steps to the data management</t>
  </si>
  <si>
    <t>Depending on data availability (to be provided by the City of Zilina)</t>
  </si>
  <si>
    <t>TC-Rouen -FR</t>
  </si>
  <si>
    <t>ROU_MS1</t>
  </si>
  <si>
    <t>MS6: Maas / Integration of on-site parking</t>
  </si>
  <si>
    <t>Integration of the information of available spaces for standards vehicles, electric vehicles and spaces for disabled persons.</t>
  </si>
  <si>
    <t>Center City </t>
  </si>
  <si>
    <t xml:space="preserve">• Collection of data and APIs  
• Development 
• Opening to public (selected test users) 
• Start collecting data 
• End of collecting data 
• Reporting </t>
  </si>
  <si>
    <t>ROU_MS2</t>
  </si>
  <si>
    <t>MS6: Maas / Integration of LEZ</t>
  </si>
  <si>
    <t>Integration of LEZ constraints in the journey planner​.</t>
  </si>
  <si>
    <t xml:space="preserve">• Collection of data
• Development 
• Opening to public (selected test users) 
• Start collecting data 
• End of collecting data 
• Reporting </t>
  </si>
  <si>
    <t>ROU_MS3</t>
  </si>
  <si>
    <t>MS6: MaaS / integration of carpooling</t>
  </si>
  <si>
    <t>Present several carpooling solutions and allow the booking through a deep link​.</t>
  </si>
  <si>
    <t xml:space="preserve">Grand Area of Rouen </t>
  </si>
  <si>
    <t>Grand Area of Rouen </t>
  </si>
  <si>
    <t>ROU_MS4</t>
  </si>
  <si>
    <t>MS6: MaaS /  integration of ToD</t>
  </si>
  <si>
    <t>ToD (Transport on Demand) that optimize the booking and the utilization of smaller busses used in less dense areas.</t>
  </si>
  <si>
    <t>*The timeline provided in this report is a preliminary outline and will be further refined and updated, as required, within the next months of the project. Once more detailed task dependencies are clarified, adjustments may be made to ensure a more accurate and comprehensive timeline.</t>
  </si>
  <si>
    <t>Month Start</t>
  </si>
  <si>
    <t>Month End</t>
  </si>
  <si>
    <t>Indicator ID</t>
  </si>
  <si>
    <t>Indicator name</t>
  </si>
  <si>
    <t>Indicator Definition</t>
  </si>
  <si>
    <t>Indicator Category</t>
  </si>
  <si>
    <t>Unique Indicator ID</t>
  </si>
  <si>
    <t>Before</t>
  </si>
  <si>
    <t>Progress-1</t>
  </si>
  <si>
    <t>Progress-2</t>
  </si>
  <si>
    <t>After</t>
  </si>
  <si>
    <t>Target</t>
  </si>
  <si>
    <t>Deviation &amp; Analysis</t>
  </si>
  <si>
    <t>Select the Pilot City -Measure from the list</t>
  </si>
  <si>
    <t>Description of the wider context of the measure and what it is trying to achieve (automatic)</t>
  </si>
  <si>
    <t>Month from the start of the project (start activity)</t>
  </si>
  <si>
    <t>Month from the start of the project (end activity)</t>
  </si>
  <si>
    <t>General identified of the indicator</t>
  </si>
  <si>
    <t>Name of the indicator that will be used to monitor the progress towards the achievement of the measure</t>
  </si>
  <si>
    <t>Definition of the indicator and unit measurement</t>
  </si>
  <si>
    <t>Select one of the pre-defined categories from the list:  1. greenhouse gas emissions;  2. congestion;  3. accidents and injuries;  4. modal share  5. access to mobility services;  6. air pollution; 7. noise pollution; 8. user satisfaction; 9. other</t>
  </si>
  <si>
    <t>Unique identifier of the indicator in the city (automatic)</t>
  </si>
  <si>
    <r>
      <t xml:space="preserve">Value </t>
    </r>
    <r>
      <rPr>
        <b/>
        <sz val="11"/>
        <color theme="1"/>
        <rFont val="Calibri"/>
        <family val="2"/>
        <scheme val="minor"/>
      </rPr>
      <t>before</t>
    </r>
    <r>
      <rPr>
        <sz val="11"/>
        <color theme="1"/>
        <rFont val="Calibri"/>
        <family val="2"/>
        <scheme val="minor"/>
      </rPr>
      <t xml:space="preserve"> the implementation of the measure</t>
    </r>
  </si>
  <si>
    <t>Value recorded during the implementation of the measure - Milestone 1</t>
  </si>
  <si>
    <t>Value recorded during the implementation of the measure - Milestone 2</t>
  </si>
  <si>
    <r>
      <t xml:space="preserve">Achieved value </t>
    </r>
    <r>
      <rPr>
        <b/>
        <sz val="11"/>
        <color theme="1"/>
        <rFont val="Calibri"/>
        <family val="2"/>
        <scheme val="minor"/>
      </rPr>
      <t xml:space="preserve">after </t>
    </r>
    <r>
      <rPr>
        <sz val="11"/>
        <color theme="1"/>
        <rFont val="Calibri"/>
        <family val="2"/>
        <scheme val="minor"/>
      </rPr>
      <t>the implementation of the measure</t>
    </r>
  </si>
  <si>
    <r>
      <t xml:space="preserve">Expected value </t>
    </r>
    <r>
      <rPr>
        <b/>
        <sz val="11"/>
        <color theme="1"/>
        <rFont val="Calibri"/>
        <family val="2"/>
        <scheme val="minor"/>
      </rPr>
      <t xml:space="preserve">after </t>
    </r>
    <r>
      <rPr>
        <sz val="11"/>
        <color theme="1"/>
        <rFont val="Calibri"/>
        <family val="2"/>
        <scheme val="minor"/>
      </rPr>
      <t>the implementation of the measure</t>
    </r>
  </si>
  <si>
    <t>IND1</t>
  </si>
  <si>
    <t>Average modal split of public transport</t>
  </si>
  <si>
    <r>
      <rPr>
        <b/>
        <i/>
        <sz val="11"/>
        <color theme="1"/>
        <rFont val="Calibri"/>
        <family val="2"/>
        <scheme val="minor"/>
      </rPr>
      <t xml:space="preserve">Definition: </t>
    </r>
    <r>
      <rPr>
        <i/>
        <sz val="11"/>
        <color theme="1"/>
        <rFont val="Calibri"/>
        <family val="2"/>
        <scheme val="minor"/>
      </rPr>
      <t xml:space="preserve">Percentage of trips using PT during a  day (weekday, week-end day). For an area the model split of both the trips of the residents and the in- and outgoing people are analysed.
</t>
    </r>
    <r>
      <rPr>
        <b/>
        <i/>
        <sz val="11"/>
        <color theme="1"/>
        <rFont val="Calibri"/>
        <family val="2"/>
        <scheme val="minor"/>
      </rPr>
      <t xml:space="preserve">Unit: </t>
    </r>
    <r>
      <rPr>
        <i/>
        <sz val="11"/>
        <color theme="1"/>
        <rFont val="Calibri"/>
        <family val="2"/>
        <scheme val="minor"/>
      </rPr>
      <t>% of trips with PT (bus+train)</t>
    </r>
  </si>
  <si>
    <t>4. modal share</t>
  </si>
  <si>
    <t>11,6% 
(baseline year=2022)</t>
  </si>
  <si>
    <t>same as above</t>
  </si>
  <si>
    <t>IND2</t>
  </si>
  <si>
    <t>Citizens satisfaction with public transport services</t>
  </si>
  <si>
    <r>
      <rPr>
        <i/>
        <sz val="11"/>
        <color rgb="FF000000"/>
        <rFont val="Calibri"/>
        <family val="2"/>
      </rPr>
      <t xml:space="preserve">Definition: User average reported satisfaction with the overall quality of the public transport system and/or the quality of a specific service. It measures the experience of the user/provider, against its expectations.
</t>
    </r>
    <r>
      <rPr>
        <b/>
        <i/>
        <sz val="11"/>
        <color rgb="FF000000"/>
        <rFont val="Calibri"/>
        <family val="2"/>
      </rPr>
      <t>Unit: % of user average satisfaction with a qualitative score (1-5) of the perception of quality</t>
    </r>
  </si>
  <si>
    <t>8. user satisfaction</t>
  </si>
  <si>
    <t>1 (very satisfied)- 19.4%
2 - 42.3%
3 - 23.9%
4 - 9%
5 - (very unsatisfied)5.3%
(baseline year=2022)</t>
  </si>
  <si>
    <t>1 (very satisfied)- 24.3%
2 - 42.3%
3 - 19%
4 - 9%
5 - (very unsatisfied)5.3%</t>
  </si>
  <si>
    <t>IND3</t>
  </si>
  <si>
    <t>User satisfaction with the SPINE solutions</t>
  </si>
  <si>
    <r>
      <rPr>
        <i/>
        <sz val="11"/>
        <color rgb="FF000000"/>
        <rFont val="Calibri"/>
        <family val="2"/>
        <scheme val="minor"/>
      </rPr>
      <t xml:space="preserve">User average reported satisfaction with the overall quality of the SPINE solutions. It measures the experience of the user/provider, against its expectations.
</t>
    </r>
    <r>
      <rPr>
        <b/>
        <i/>
        <sz val="11"/>
        <color rgb="FF000000"/>
        <rFont val="Calibri"/>
        <family val="2"/>
        <scheme val="minor"/>
      </rPr>
      <t>Unit:% of user average satisfaction with a qualitative score (1-5) of the perception of quality</t>
    </r>
  </si>
  <si>
    <t>There is no baseline. This Indicator is computed after the implementation of the SPINE measures</t>
  </si>
  <si>
    <t>1 (very satisfied) &amp; 2: 50%
3: 25%
4 &amp; 5- (very unsatisfied): 25%</t>
  </si>
  <si>
    <t>IND5</t>
  </si>
  <si>
    <t>Number of cars entering the LEZ area of the city</t>
  </si>
  <si>
    <r>
      <t>Average number of private cars that enter the LEZ area of the city centre during a day</t>
    </r>
    <r>
      <rPr>
        <b/>
        <sz val="11"/>
        <color rgb="FFFF0000"/>
        <rFont val="Calibri"/>
        <family val="2"/>
        <scheme val="minor"/>
      </rPr>
      <t xml:space="preserve">
</t>
    </r>
    <r>
      <rPr>
        <sz val="11"/>
        <color rgb="FF000000"/>
        <rFont val="Calibri"/>
        <family val="2"/>
        <scheme val="minor"/>
      </rPr>
      <t xml:space="preserve">
</t>
    </r>
    <r>
      <rPr>
        <b/>
        <sz val="11"/>
        <color rgb="FF000000"/>
        <rFont val="Calibri"/>
        <family val="2"/>
        <scheme val="minor"/>
      </rPr>
      <t>Units: cars/day</t>
    </r>
  </si>
  <si>
    <t>81.120 cars/day
(baseline year=2019)</t>
  </si>
  <si>
    <t>(5% decrease)
77.000 cars/day</t>
  </si>
  <si>
    <t>IND6</t>
  </si>
  <si>
    <t>CO2 emissions</t>
  </si>
  <si>
    <r>
      <rPr>
        <sz val="11"/>
        <color rgb="FF000000"/>
        <rFont val="Calibri"/>
        <family val="2"/>
      </rPr>
      <t xml:space="preserve">Amount of CO2 emitted in the city of Antwerp regarding road transport
</t>
    </r>
    <r>
      <rPr>
        <b/>
        <sz val="11"/>
        <color rgb="FF000000"/>
        <rFont val="Calibri"/>
        <family val="2"/>
      </rPr>
      <t>Units: kton CO2e / year</t>
    </r>
  </si>
  <si>
    <t>1. greenhouse gas emissions</t>
  </si>
  <si>
    <t>781 kton CO2e / year
(baseline year=2019)</t>
  </si>
  <si>
    <t>726 kton CO2e / year</t>
  </si>
  <si>
    <t>IND9</t>
  </si>
  <si>
    <t>noise pollution</t>
  </si>
  <si>
    <r>
      <rPr>
        <sz val="11"/>
        <color rgb="FF000000"/>
        <rFont val="Calibri"/>
        <family val="2"/>
      </rPr>
      <t xml:space="preserve">Percentage of residents in the city being exposed to high noise levels (&gt;=70 db(A) per day)
</t>
    </r>
    <r>
      <rPr>
        <b/>
        <sz val="11"/>
        <color rgb="FF000000"/>
        <rFont val="Calibri"/>
        <family val="2"/>
      </rPr>
      <t>Units: % of city population</t>
    </r>
  </si>
  <si>
    <t>7. noise pollution</t>
  </si>
  <si>
    <t>13% of the city inhabitants (68.959 people)
(baseline year=2017)</t>
  </si>
  <si>
    <t xml:space="preserve">10% of the city inhabitants
</t>
  </si>
  <si>
    <t>IND24</t>
  </si>
  <si>
    <t>Number of bike-sharing users</t>
  </si>
  <si>
    <r>
      <rPr>
        <sz val="11"/>
        <color rgb="FF000000"/>
        <rFont val="Calibri"/>
        <family val="2"/>
        <scheme val="minor"/>
      </rPr>
      <t xml:space="preserve">Number of bike-sharing users in the city 
</t>
    </r>
    <r>
      <rPr>
        <b/>
        <sz val="11"/>
        <color rgb="FF000000"/>
        <rFont val="Calibri"/>
        <family val="2"/>
        <scheme val="minor"/>
      </rPr>
      <t>Unit: users</t>
    </r>
  </si>
  <si>
    <t>9. other</t>
  </si>
  <si>
    <t>3.673 unique users
(baseline year=2022)</t>
  </si>
  <si>
    <t>30.000 unique users</t>
  </si>
  <si>
    <t>IND25a</t>
  </si>
  <si>
    <t>Number of trips conducted by bike-sharing</t>
  </si>
  <si>
    <r>
      <rPr>
        <sz val="11"/>
        <color rgb="FF000000"/>
        <rFont val="Calibri"/>
        <family val="2"/>
        <scheme val="minor"/>
      </rPr>
      <t xml:space="preserve">Number of bike-sharing trips in the city 
</t>
    </r>
    <r>
      <rPr>
        <b/>
        <sz val="11"/>
        <color rgb="FF000000"/>
        <rFont val="Calibri"/>
        <family val="2"/>
        <scheme val="minor"/>
      </rPr>
      <t>Units:trips</t>
    </r>
  </si>
  <si>
    <t>17.281 trips 
(baseline year=2022)</t>
  </si>
  <si>
    <t>200.000 trips</t>
  </si>
  <si>
    <t>IND28</t>
  </si>
  <si>
    <t>Number of scooter-sharing users</t>
  </si>
  <si>
    <r>
      <rPr>
        <sz val="11"/>
        <color rgb="FF000000"/>
        <rFont val="Calibri"/>
        <family val="2"/>
        <scheme val="minor"/>
      </rPr>
      <t xml:space="preserve">Number of scooter-sharing users in the city 
</t>
    </r>
    <r>
      <rPr>
        <b/>
        <sz val="11"/>
        <color rgb="FF000000"/>
        <rFont val="Calibri"/>
        <family val="2"/>
        <scheme val="minor"/>
      </rPr>
      <t>Unit: users</t>
    </r>
  </si>
  <si>
    <t>611.188 users
(baseline year=2022)</t>
  </si>
  <si>
    <t>640.000 users
(appr. 5% increase)</t>
  </si>
  <si>
    <t>IND28a</t>
  </si>
  <si>
    <t>Number of trips conducted by scooter-sharing</t>
  </si>
  <si>
    <r>
      <rPr>
        <sz val="11"/>
        <color rgb="FF000000"/>
        <rFont val="Calibri"/>
        <family val="2"/>
        <scheme val="minor"/>
      </rPr>
      <t xml:space="preserve">Number of scooter-sharing trips in the city 
</t>
    </r>
    <r>
      <rPr>
        <b/>
        <sz val="11"/>
        <color rgb="FF000000"/>
        <rFont val="Calibri"/>
        <family val="2"/>
        <scheme val="minor"/>
      </rPr>
      <t>Units: trips</t>
    </r>
  </si>
  <si>
    <t>1.815.759 trips
(baseline year=2022)</t>
  </si>
  <si>
    <t>1.900.000 trips
(5% increase)</t>
  </si>
  <si>
    <t>IND45</t>
  </si>
  <si>
    <t>Number of multimodal hubs improved</t>
  </si>
  <si>
    <r>
      <rPr>
        <i/>
        <sz val="11"/>
        <color rgb="FF000000"/>
        <rFont val="Calibri"/>
        <family val="2"/>
        <scheme val="minor"/>
      </rPr>
      <t xml:space="preserve">Number of multimodal hubs improved through SPINE project
</t>
    </r>
    <r>
      <rPr>
        <b/>
        <i/>
        <sz val="11"/>
        <color rgb="FF000000"/>
        <rFont val="Calibri"/>
        <family val="2"/>
        <scheme val="minor"/>
      </rPr>
      <t>Unit: number of hubs</t>
    </r>
  </si>
  <si>
    <t>5. access to mobility services</t>
  </si>
  <si>
    <t>IND47</t>
  </si>
  <si>
    <t>Demand in multimodal hubs</t>
  </si>
  <si>
    <r>
      <rPr>
        <i/>
        <sz val="11"/>
        <color rgb="FF000000"/>
        <rFont val="Calibri"/>
        <family val="2"/>
      </rPr>
      <t xml:space="preserve">Number of users commuting through multimodal hubs
</t>
    </r>
    <r>
      <rPr>
        <b/>
        <i/>
        <sz val="11"/>
        <color rgb="FF000000"/>
        <rFont val="Calibri"/>
        <family val="2"/>
      </rPr>
      <t>Unit: passengers</t>
    </r>
  </si>
  <si>
    <t>4. modal share  </t>
  </si>
  <si>
    <t>8.953.349 passengers/year through the 5 hubs (baseline year=2022)
(by bus, tram and metro)</t>
  </si>
  <si>
    <t xml:space="preserve">9.850.000 passengers/year (appr. +10%)
 </t>
  </si>
  <si>
    <t>IND49</t>
  </si>
  <si>
    <t>Perceived quality of the multimodal hub</t>
  </si>
  <si>
    <r>
      <rPr>
        <i/>
        <sz val="11"/>
        <color rgb="FF000000"/>
        <rFont val="Calibri"/>
        <family val="2"/>
      </rPr>
      <t xml:space="preserve">Perceived quality and suitability of infrastructure and facilities within the hub, including the design of platforms, waiting areas, ticketing facilities, and accessibility for individuals with disabilities.
</t>
    </r>
    <r>
      <rPr>
        <b/>
        <i/>
        <sz val="11"/>
        <color rgb="FF000000"/>
        <rFont val="Calibri"/>
        <family val="2"/>
      </rPr>
      <t>Unit: % of perceived quality of the multimodal hub with a qualitative score (1-5)</t>
    </r>
  </si>
  <si>
    <t xml:space="preserve">There is no baseline. This Indicator is computed afte the implementation of the SPINE measures
</t>
  </si>
  <si>
    <t>1 (very satisfied)- 25%
2 - 35%
3 - 20%
4 - 15%
5 - (very unsatisfied)5%</t>
  </si>
  <si>
    <t>IND54</t>
  </si>
  <si>
    <t>Installation of digital signages/interactive screens etc.</t>
  </si>
  <si>
    <r>
      <rPr>
        <i/>
        <sz val="11"/>
        <color rgb="FF000000"/>
        <rFont val="Calibri"/>
        <family val="2"/>
        <scheme val="minor"/>
      </rPr>
      <t xml:space="preserve">Number of digital signages that will be installed in the city
</t>
    </r>
    <r>
      <rPr>
        <b/>
        <i/>
        <sz val="11"/>
        <color rgb="FF000000"/>
        <rFont val="Calibri"/>
        <family val="2"/>
        <scheme val="minor"/>
      </rPr>
      <t>Units: digital signages</t>
    </r>
  </si>
  <si>
    <t>IND56</t>
  </si>
  <si>
    <t>Mobility integration in the multimodal app</t>
  </si>
  <si>
    <r>
      <t xml:space="preserve">Number of transport modes/mobility services integrated within the multimodal journey planner app
</t>
    </r>
    <r>
      <rPr>
        <b/>
        <i/>
        <sz val="11"/>
        <color theme="1"/>
        <rFont val="Calibri"/>
        <family val="2"/>
        <scheme val="minor"/>
      </rPr>
      <t xml:space="preserve">Unit: mobility services </t>
    </r>
  </si>
  <si>
    <t>11 shared mob. Providers (90%) + 100% PTOs</t>
  </si>
  <si>
    <t>100% of mobility providers active in Antwerp for more than 6 months</t>
  </si>
  <si>
    <t>IND57</t>
  </si>
  <si>
    <t>Multimodal journey planner app trips</t>
  </si>
  <si>
    <r>
      <rPr>
        <i/>
        <sz val="11"/>
        <color rgb="FF000000"/>
        <rFont val="Calibri"/>
        <family val="2"/>
      </rPr>
      <t xml:space="preserve">Number of trips requested through the multimodal journey planner
</t>
    </r>
    <r>
      <rPr>
        <b/>
        <i/>
        <sz val="11"/>
        <color rgb="FF000000"/>
        <rFont val="Calibri"/>
        <family val="2"/>
      </rPr>
      <t>Unit: requested trips</t>
    </r>
  </si>
  <si>
    <t>21.508 requested trips
(baseline year=2022)</t>
  </si>
  <si>
    <t>24.734 requested trips</t>
  </si>
  <si>
    <t>IND58</t>
  </si>
  <si>
    <t>Multimodal journey planner app registered users</t>
  </si>
  <si>
    <r>
      <t xml:space="preserve">Number of users of the multimodal journey planner app
</t>
    </r>
    <r>
      <rPr>
        <b/>
        <i/>
        <sz val="11"/>
        <color theme="1"/>
        <rFont val="Calibri"/>
        <family val="2"/>
        <scheme val="minor"/>
      </rPr>
      <t>Units: users</t>
    </r>
  </si>
  <si>
    <t>48.740 users
(baseline year=2022)</t>
  </si>
  <si>
    <t>56.051 users</t>
  </si>
  <si>
    <r>
      <t xml:space="preserve">Definition: Percentage of trips using PT during a  day (weekday, week-end day). For an area the model split of both the trips of the residents and the in- and outgoing people are analysed.
</t>
    </r>
    <r>
      <rPr>
        <b/>
        <i/>
        <sz val="11"/>
        <color rgb="FF000000"/>
        <rFont val="Calibri"/>
        <family val="2"/>
        <scheme val="minor"/>
      </rPr>
      <t>Unit: % of trips with PT (bus+train/metro)</t>
    </r>
  </si>
  <si>
    <t>15,7%
(baseline year=2017)</t>
  </si>
  <si>
    <t>20.4%</t>
  </si>
  <si>
    <t>1 - 3.4% (Very Bad)
2 - 9.4% (Bad
3 - 46.6% (Reasonable/acceptable)
4 - 36% (Good)
5 - 4.6% (Excellent)
1+2=12.8%
4+5=40.6%
(Baseline year=2023)</t>
  </si>
  <si>
    <t>1+2 (Very bad &amp; Bad)=9.6%
4+5 (Good &amp; Excellent)=43.8%</t>
  </si>
  <si>
    <t>There is no baseline. This Indicator is computed afte the implementation of the SPINE measures</t>
  </si>
  <si>
    <t>Weighted average 3.5 / 5 (5=very satisfied, 1=very dissatisfied)</t>
  </si>
  <si>
    <t>IND4</t>
  </si>
  <si>
    <t>Demand for PT</t>
  </si>
  <si>
    <r>
      <t>Average number of passengers in all TCB bus</t>
    </r>
    <r>
      <rPr>
        <i/>
        <sz val="11"/>
        <color theme="1"/>
        <rFont val="Calibri (Body)"/>
      </rPr>
      <t xml:space="preserve"> lines of the city (</t>
    </r>
    <r>
      <rPr>
        <i/>
        <sz val="11"/>
        <color theme="1"/>
        <rFont val="Calibri"/>
        <family val="2"/>
        <scheme val="minor"/>
      </rPr>
      <t xml:space="preserve">daily passengers at workdays)
</t>
    </r>
    <r>
      <rPr>
        <b/>
        <i/>
        <sz val="11"/>
        <color theme="1"/>
        <rFont val="Calibri"/>
        <family val="2"/>
        <scheme val="minor"/>
      </rPr>
      <t>Unit: average number of passengers/day</t>
    </r>
  </si>
  <si>
    <t>39047 passengers/day 
(baseline year: 2023)</t>
  </si>
  <si>
    <t>Estimated range: Min=41000, Max=42000
average passengers/day</t>
  </si>
  <si>
    <t>IND7</t>
  </si>
  <si>
    <t>PT congestion</t>
  </si>
  <si>
    <r>
      <rPr>
        <i/>
        <sz val="11"/>
        <color rgb="FF000000"/>
        <rFont val="Calibri"/>
        <family val="2"/>
        <scheme val="minor"/>
      </rPr>
      <t xml:space="preserve">% difference of travel time during peak hours ( Morning and Afternoon)  compared with off peak hours (night). 
 ( Morning: 7h30-9h30, Day: 9h30- 17h30, Afternoon 17h30-20h30, Night: 20h30-7h30)
</t>
    </r>
    <r>
      <rPr>
        <b/>
        <i/>
        <sz val="11"/>
        <color rgb="FF000000"/>
        <rFont val="Calibri"/>
        <family val="2"/>
        <scheme val="minor"/>
      </rPr>
      <t>Units: %</t>
    </r>
  </si>
  <si>
    <t>2. congestion</t>
  </si>
  <si>
    <t>19,9%
(baseline year: 2023)</t>
  </si>
  <si>
    <t>IND22</t>
  </si>
  <si>
    <t>Reliability of PT</t>
  </si>
  <si>
    <r>
      <rPr>
        <sz val="11"/>
        <color rgb="FF000000"/>
        <rFont val="Calibri"/>
        <family val="2"/>
      </rPr>
      <t xml:space="preserve"> %  of PT services with delay (delay is defined higher than 3 minutes for departures and higher than 5 minutes for arrivals)
</t>
    </r>
    <r>
      <rPr>
        <b/>
        <sz val="11"/>
        <color rgb="FF000000"/>
        <rFont val="Calibri"/>
        <family val="2"/>
      </rPr>
      <t>Unit: %</t>
    </r>
  </si>
  <si>
    <t>Departure delay: 6.1% 
Arrival delay: 20.5%
(baseline year = 2023)</t>
  </si>
  <si>
    <t>Departure delay: 5.2% 
Arrival delay: 17.4 %</t>
  </si>
  <si>
    <t>IND41</t>
  </si>
  <si>
    <t>Parking availability</t>
  </si>
  <si>
    <r>
      <t xml:space="preserve">Number of available parking places near the Transtejo/Soflusa Ferry boat terminal
</t>
    </r>
    <r>
      <rPr>
        <b/>
        <sz val="11"/>
        <color rgb="FF000000"/>
        <rFont val="Calibri"/>
        <family val="2"/>
        <scheme val="minor"/>
      </rPr>
      <t>Unit: parking spots</t>
    </r>
  </si>
  <si>
    <t>650
(baseline year=2023)</t>
  </si>
  <si>
    <t>IND42</t>
  </si>
  <si>
    <t>Occupancy rate of parking spaces</t>
  </si>
  <si>
    <r>
      <t xml:space="preserve">% of occupied parking hours compared to the total available parking hours between 07.00 and 21.00
</t>
    </r>
    <r>
      <rPr>
        <b/>
        <sz val="11"/>
        <color rgb="FF000000"/>
        <rFont val="Calibri"/>
        <family val="2"/>
      </rPr>
      <t>Unit: %</t>
    </r>
  </si>
  <si>
    <t xml:space="preserve">BAR will install sensors in the new P+R location and we will obtain the baseline value. The collection of the baseline data is expected at M16.
</t>
  </si>
  <si>
    <t xml:space="preserve"> 50% of available parking hours occupied 
</t>
  </si>
  <si>
    <t>IND44</t>
  </si>
  <si>
    <t>Use of space for parking</t>
  </si>
  <si>
    <r>
      <t xml:space="preserve">Space devoted to parking (total, includes on street, off-street, private residential and non-residential) as proportion of the ground surface an urban area (In Barreiro, this KPI corresponds to the development of P+R facilities)
</t>
    </r>
    <r>
      <rPr>
        <b/>
        <sz val="11"/>
        <color rgb="FF000000"/>
        <rFont val="Calibri"/>
        <family val="2"/>
        <scheme val="minor"/>
      </rPr>
      <t>Unit: m2</t>
    </r>
  </si>
  <si>
    <t>11500 m2
(baseline year=2023)</t>
  </si>
  <si>
    <t>5000 m2</t>
  </si>
  <si>
    <r>
      <rPr>
        <sz val="11"/>
        <color rgb="FF000000"/>
        <rFont val="Calibri"/>
        <family val="2"/>
        <scheme val="minor"/>
      </rPr>
      <t xml:space="preserve">Number of mobility services integrated within the MaaS app
</t>
    </r>
    <r>
      <rPr>
        <b/>
        <sz val="11"/>
        <color rgb="FF000000"/>
        <rFont val="Calibri"/>
        <family val="2"/>
        <scheme val="minor"/>
      </rPr>
      <t>Unit: Number of mobility services</t>
    </r>
  </si>
  <si>
    <t>There is no baseline. MaaS is a new app for Barreiro</t>
  </si>
  <si>
    <t>4 (maybe 5)</t>
  </si>
  <si>
    <t>MaaS app trips</t>
  </si>
  <si>
    <r>
      <rPr>
        <sz val="11"/>
        <color rgb="FF000000"/>
        <rFont val="Calibri"/>
        <family val="2"/>
        <scheme val="minor"/>
      </rPr>
      <t xml:space="preserve">Number of trips requested through the MaaS app planner
</t>
    </r>
    <r>
      <rPr>
        <b/>
        <sz val="11"/>
        <color rgb="FF000000"/>
        <rFont val="Calibri"/>
        <family val="2"/>
        <scheme val="minor"/>
      </rPr>
      <t>Unit: trips requested/ month</t>
    </r>
  </si>
  <si>
    <t>MaaS app registered users</t>
  </si>
  <si>
    <r>
      <t xml:space="preserve">Number of user registrations on the MaaS platform
</t>
    </r>
    <r>
      <rPr>
        <b/>
        <sz val="11"/>
        <color rgb="FF000000"/>
        <rFont val="Calibri"/>
        <family val="2"/>
      </rPr>
      <t>Unit: user registrations</t>
    </r>
  </si>
  <si>
    <t>6000-7000 total number (until the end of the project)</t>
  </si>
  <si>
    <t>IND59</t>
  </si>
  <si>
    <t>Citizen app registered users</t>
  </si>
  <si>
    <r>
      <t xml:space="preserve">Number of user registrations or accounts created on the citizen app
</t>
    </r>
    <r>
      <rPr>
        <b/>
        <sz val="11"/>
        <color theme="1"/>
        <rFont val="Calibri"/>
        <family val="2"/>
        <scheme val="minor"/>
      </rPr>
      <t>Unit: users</t>
    </r>
  </si>
  <si>
    <t>There is no baseline. Citizen app is a new app for Barreiro</t>
  </si>
  <si>
    <t>1000 total number (until the end of the project)</t>
  </si>
  <si>
    <t>IND64</t>
  </si>
  <si>
    <t>Crowd level of PT</t>
  </si>
  <si>
    <r>
      <t xml:space="preserve">Average value of the maximum daily occupancy rate for all services on a working day. 
</t>
    </r>
    <r>
      <rPr>
        <b/>
        <sz val="11"/>
        <color rgb="FF000000"/>
        <rFont val="Calibri"/>
        <family val="2"/>
        <scheme val="minor"/>
      </rPr>
      <t>Unit: %</t>
    </r>
  </si>
  <si>
    <t>There is no baseline. Bus Analytics Solution will provide baseline values</t>
  </si>
  <si>
    <r>
      <t xml:space="preserve">Definition: Percentage of trips using PT during a  day (weekday, week-end day). For an area the model split of both the trips of the residents and the in- and outgoing people are analysed.
</t>
    </r>
    <r>
      <rPr>
        <b/>
        <i/>
        <sz val="11"/>
        <color theme="1"/>
        <rFont val="Calibri"/>
        <family val="2"/>
        <scheme val="minor"/>
      </rPr>
      <t>Unit: % of trips with PT (bus+trolley+train)</t>
    </r>
  </si>
  <si>
    <t>21%
(Baseline year: 2016)</t>
  </si>
  <si>
    <r>
      <t xml:space="preserve">Definition: Percentage of trips using PT during a  day (weekday, week-end day). For an area the model split of both the trips of the residents and the in- and outgoing people are analysed.
</t>
    </r>
    <r>
      <rPr>
        <b/>
        <i/>
        <sz val="12"/>
        <color theme="1"/>
        <rFont val="Calibri"/>
        <family val="2"/>
        <scheme val="minor"/>
      </rPr>
      <t>Unit: % of trips with PT (bus+trolley+train)</t>
    </r>
  </si>
  <si>
    <r>
      <rPr>
        <i/>
        <sz val="11"/>
        <color rgb="FF000000"/>
        <rFont val="Calibri"/>
        <family val="2"/>
      </rPr>
      <t xml:space="preserve">Definition: User average reported satisfaction with the overall quality of the public transport system and/or the quality of a specific service. It measures the experience of the user/provider, against its expectations.
</t>
    </r>
    <r>
      <rPr>
        <b/>
        <i/>
        <sz val="11"/>
        <color rgb="FF000000"/>
        <rFont val="Calibri"/>
        <family val="2"/>
      </rPr>
      <t xml:space="preserve">Unit: % passengers being satisfied </t>
    </r>
  </si>
  <si>
    <t xml:space="preserve">83% of residents in the Metropolitan City of Bologna 
(Baseline year: 2021-22)
</t>
  </si>
  <si>
    <t>Due to the high baseline values, the target to increase user satisfaction by 25% is challenging</t>
  </si>
  <si>
    <r>
      <rPr>
        <i/>
        <sz val="11"/>
        <color rgb="FF000000"/>
        <rFont val="Calibri"/>
        <family val="2"/>
        <scheme val="minor"/>
      </rPr>
      <t xml:space="preserve">User average reported satisfaction with the overall quality of the SPINE solutions. It measures the experience of the user/provider, against its expectations.
</t>
    </r>
    <r>
      <rPr>
        <b/>
        <i/>
        <sz val="11"/>
        <color rgb="FF000000"/>
        <rFont val="Calibri"/>
        <family val="2"/>
        <scheme val="minor"/>
      </rPr>
      <t>Unit: Weighted average of user satisfaction with a qualitative score (1-5) of the perception of quality</t>
    </r>
  </si>
  <si>
    <t xml:space="preserve">There is no baseline. 
</t>
  </si>
  <si>
    <t xml:space="preserve">Weighted average 3.5 / 5 (5=very satisfied, 1=very dissatisfied)
</t>
  </si>
  <si>
    <t>Number of cars entering the city centre</t>
  </si>
  <si>
    <r>
      <rPr>
        <sz val="11"/>
        <color rgb="FF000000"/>
        <rFont val="Calibri"/>
        <family val="2"/>
      </rPr>
      <t xml:space="preserve">Number of cars entering the Low Emission Zone (LEZ) of the city
</t>
    </r>
    <r>
      <rPr>
        <b/>
        <sz val="11"/>
        <color rgb="FF000000"/>
        <rFont val="Calibri"/>
        <family val="2"/>
      </rPr>
      <t xml:space="preserve">Units: vechicles/year </t>
    </r>
  </si>
  <si>
    <t>12.072.138 vehicles / year (counted using 19 electronic gates in 2022)</t>
  </si>
  <si>
    <t>10.800.000 vehicles / year</t>
  </si>
  <si>
    <t>IND8</t>
  </si>
  <si>
    <t>Air pollution</t>
  </si>
  <si>
    <r>
      <rPr>
        <i/>
        <sz val="11"/>
        <color rgb="FF000000"/>
        <rFont val="Calibri"/>
        <family val="2"/>
      </rPr>
      <t xml:space="preserve">Amount of air pollutants (CO, Nox, PM) at 3 locations in the city
</t>
    </r>
    <r>
      <rPr>
        <b/>
        <i/>
        <sz val="11"/>
        <color rgb="FF000000"/>
        <rFont val="Calibri"/>
        <family val="2"/>
      </rPr>
      <t>Unit: mg/m3 for CO; µg/m3 for N02, PM2.5, PM10</t>
    </r>
  </si>
  <si>
    <t>6. air pollution</t>
  </si>
  <si>
    <t>NO2: - San Felice:  39 µg/m3
- Giardini Margherita: 18 µg/m3
- Via Chiarini: 16 µg/m3
PM10: - San Felice:  27 µg/m3
- Giardini Margherita: 23 µg/m3
- Via Chiarini: 25 µg/m3
PM2.5: - San Felice: 17 µg/m3
- Giardini Margherita: 14 µg/m3
CO: - San Felice: 0.6 µg/m3
(Baseline year 2022)</t>
  </si>
  <si>
    <t xml:space="preserve">City's target is for the specific areas to not exclude following values:
NO2
40 µg/m3
PM10
40 µg/m3
PM2.5
25 µg/m3
CO
10 µg/m3
</t>
  </si>
  <si>
    <t>IND10</t>
  </si>
  <si>
    <t>PT passengers by age</t>
  </si>
  <si>
    <r>
      <rPr>
        <sz val="11"/>
        <color rgb="FF000000"/>
        <rFont val="Calibri"/>
        <family val="2"/>
        <scheme val="minor"/>
      </rPr>
      <t xml:space="preserve">Average age of the PT users
</t>
    </r>
    <r>
      <rPr>
        <b/>
        <sz val="11"/>
        <color rgb="FF000000"/>
        <rFont val="Calibri"/>
        <family val="2"/>
        <scheme val="minor"/>
      </rPr>
      <t>Units: age</t>
    </r>
  </si>
  <si>
    <t xml:space="preserve"> 43,7 years old
(Baseline year: 2016)</t>
  </si>
  <si>
    <t>The city cannot safely predict a change in the baseline</t>
  </si>
  <si>
    <r>
      <t xml:space="preserve">Average age of the PT users
</t>
    </r>
    <r>
      <rPr>
        <b/>
        <sz val="12"/>
        <color rgb="FF000000"/>
        <rFont val="Calibri"/>
        <family val="2"/>
        <scheme val="minor"/>
      </rPr>
      <t>Units: age</t>
    </r>
  </si>
  <si>
    <t>IND11</t>
  </si>
  <si>
    <t>PT passengers by gender</t>
  </si>
  <si>
    <r>
      <rPr>
        <sz val="11"/>
        <color rgb="FF000000"/>
        <rFont val="Calibri"/>
        <family val="2"/>
        <scheme val="minor"/>
      </rPr>
      <t xml:space="preserve">Gender classification of PT users
</t>
    </r>
    <r>
      <rPr>
        <b/>
        <sz val="11"/>
        <color rgb="FF000000"/>
        <rFont val="Calibri"/>
        <family val="2"/>
        <scheme val="minor"/>
      </rPr>
      <t>Units: %male, %female, % of other gender identities</t>
    </r>
  </si>
  <si>
    <t>61% female
39% male
(Baseline year : 2016)</t>
  </si>
  <si>
    <r>
      <t xml:space="preserve">Gender classification of PT users
</t>
    </r>
    <r>
      <rPr>
        <b/>
        <sz val="12"/>
        <color rgb="FF000000"/>
        <rFont val="Calibri"/>
        <family val="2"/>
        <scheme val="minor"/>
      </rPr>
      <t>Units: %male, %female, % of other gender identities</t>
    </r>
  </si>
  <si>
    <t>IND18</t>
  </si>
  <si>
    <t>Roads with restricted speed zone</t>
  </si>
  <si>
    <r>
      <rPr>
        <sz val="11"/>
        <color rgb="FF000000"/>
        <rFont val="Calibri"/>
        <family val="2"/>
        <charset val="161"/>
      </rPr>
      <t xml:space="preserve">Length of the restricted speed roads in the LEZ area
</t>
    </r>
    <r>
      <rPr>
        <sz val="11"/>
        <color rgb="FFFF0000"/>
        <rFont val="Calibri"/>
        <family val="2"/>
        <charset val="161"/>
      </rPr>
      <t xml:space="preserve">
</t>
    </r>
    <r>
      <rPr>
        <sz val="11"/>
        <color rgb="FF000000"/>
        <rFont val="Calibri"/>
        <family val="2"/>
        <charset val="161"/>
      </rPr>
      <t xml:space="preserve">
</t>
    </r>
    <r>
      <rPr>
        <b/>
        <sz val="11"/>
        <color rgb="FF000000"/>
        <rFont val="Calibri"/>
        <family val="2"/>
      </rPr>
      <t>Unit: km</t>
    </r>
  </si>
  <si>
    <t>218 km
(Baseline year: 2022)</t>
  </si>
  <si>
    <t>530 km</t>
  </si>
  <si>
    <r>
      <rPr>
        <sz val="11"/>
        <color rgb="FF000000"/>
        <rFont val="Calibri"/>
        <family val="2"/>
        <scheme val="minor"/>
      </rPr>
      <t xml:space="preserve">Percentage of Buses that Arrived/Departed On Time (punctuality rate)
</t>
    </r>
    <r>
      <rPr>
        <b/>
        <sz val="11"/>
        <color rgb="FF000000"/>
        <rFont val="Calibri"/>
        <family val="2"/>
        <scheme val="minor"/>
      </rPr>
      <t>Units: % of buses</t>
    </r>
  </si>
  <si>
    <t xml:space="preserve">76,7%
(baseline year 2021)
73%
(baseline year 2019)
</t>
  </si>
  <si>
    <r>
      <rPr>
        <sz val="11"/>
        <color rgb="FF000000"/>
        <rFont val="Calibri"/>
        <family val="2"/>
      </rPr>
      <t xml:space="preserve">Average number of bike-sharing users in the city per month
</t>
    </r>
    <r>
      <rPr>
        <b/>
        <sz val="11"/>
        <color rgb="FF000000"/>
        <rFont val="Calibri"/>
        <family val="2"/>
      </rPr>
      <t>Unit: monthly average users</t>
    </r>
  </si>
  <si>
    <t>30.000 monthly users on average 
(Baseline year 2022)</t>
  </si>
  <si>
    <t xml:space="preserve">32.000 monthly users on average </t>
  </si>
  <si>
    <r>
      <rPr>
        <sz val="11"/>
        <color rgb="FF000000"/>
        <rFont val="Calibri"/>
        <family val="2"/>
      </rPr>
      <t xml:space="preserve">Average number of bike-sharing trips in the city per month
</t>
    </r>
    <r>
      <rPr>
        <b/>
        <sz val="11"/>
        <color rgb="FF000000"/>
        <rFont val="Calibri"/>
        <family val="2"/>
      </rPr>
      <t>Unit: Trips/month</t>
    </r>
  </si>
  <si>
    <t>120.000 trips per month on average
(Baseline year=2022)</t>
  </si>
  <si>
    <t xml:space="preserve">130.000 trips per month on average
</t>
  </si>
  <si>
    <r>
      <rPr>
        <sz val="11"/>
        <color rgb="FF000000"/>
        <rFont val="Calibri"/>
        <family val="2"/>
      </rPr>
      <t xml:space="preserve">Perceived quality and suitability of infrastructure and facilities within the hub, including the design of platforms, waiting areas, ticketing facilities, and accessibility for individuals with disabilities.
</t>
    </r>
    <r>
      <rPr>
        <b/>
        <sz val="11"/>
        <color rgb="FF000000"/>
        <rFont val="Calibri"/>
        <family val="2"/>
      </rPr>
      <t>Unit: % of satisfaction with mobility hubs</t>
    </r>
  </si>
  <si>
    <t>There is no baseline value right now. The city will conduct a small scale survey to get the baseline values during WP2</t>
  </si>
  <si>
    <t>The target value will be specified by the city</t>
  </si>
  <si>
    <t>IND52</t>
  </si>
  <si>
    <t>EV charging stations</t>
  </si>
  <si>
    <r>
      <t xml:space="preserve">Number of EV charging stations to be installed through SPINE
</t>
    </r>
    <r>
      <rPr>
        <b/>
        <sz val="11"/>
        <color theme="1"/>
        <rFont val="Calibri"/>
        <family val="2"/>
        <scheme val="minor"/>
      </rPr>
      <t>Unit: EV charging stations</t>
    </r>
  </si>
  <si>
    <t>9 EV stations</t>
  </si>
  <si>
    <t>IND53</t>
  </si>
  <si>
    <t>Coverage of Low emission zones</t>
  </si>
  <si>
    <r>
      <t xml:space="preserve">Coverage area of the LEZ in the city
</t>
    </r>
    <r>
      <rPr>
        <b/>
        <sz val="11"/>
        <color theme="1"/>
        <rFont val="Calibri"/>
        <family val="2"/>
        <scheme val="minor"/>
      </rPr>
      <t>Unit: km2</t>
    </r>
  </si>
  <si>
    <t>4 km2</t>
  </si>
  <si>
    <t>55 km2</t>
  </si>
  <si>
    <r>
      <t xml:space="preserve">Number of digital signages that will be installed in the city
</t>
    </r>
    <r>
      <rPr>
        <b/>
        <sz val="11"/>
        <color theme="1"/>
        <rFont val="Calibri (Body)"/>
      </rPr>
      <t>Unit: digital signages/screens</t>
    </r>
  </si>
  <si>
    <t>No baseline since this is a SPINE measure</t>
  </si>
  <si>
    <t>10 digital signages</t>
  </si>
  <si>
    <r>
      <rPr>
        <i/>
        <sz val="12"/>
        <color rgb="FF000000"/>
        <rFont val="Calibri"/>
        <family val="2"/>
        <scheme val="minor"/>
      </rPr>
      <t xml:space="preserve">Number of transport modes/mobility services integrated within the MaaS app
</t>
    </r>
    <r>
      <rPr>
        <b/>
        <i/>
        <sz val="12"/>
        <color rgb="FF000000"/>
        <rFont val="Calibri"/>
        <family val="2"/>
        <scheme val="minor"/>
      </rPr>
      <t>Unit: mobility services</t>
    </r>
  </si>
  <si>
    <t>3 mobility services</t>
  </si>
  <si>
    <t>MaaS/multimodal journey planner app trips</t>
  </si>
  <si>
    <r>
      <rPr>
        <i/>
        <sz val="12"/>
        <color rgb="FF000000"/>
        <rFont val="Calibri"/>
        <family val="2"/>
      </rPr>
      <t xml:space="preserve">Number of trips booked/routes requested through the MaaS app
</t>
    </r>
    <r>
      <rPr>
        <b/>
        <i/>
        <sz val="12"/>
        <color rgb="FF000000"/>
        <rFont val="Calibri"/>
        <family val="2"/>
      </rPr>
      <t>Unit: trips</t>
    </r>
  </si>
  <si>
    <t>MaaS/multimodal journey planner app registered users</t>
  </si>
  <si>
    <r>
      <rPr>
        <i/>
        <sz val="12"/>
        <color rgb="FF000000"/>
        <rFont val="Calibri"/>
        <family val="2"/>
      </rPr>
      <t xml:space="preserve">Number of user registrations or accounts created on the MaaS platform
</t>
    </r>
    <r>
      <rPr>
        <b/>
        <i/>
        <sz val="12"/>
        <color rgb="FF000000"/>
        <rFont val="Calibri"/>
        <family val="2"/>
      </rPr>
      <t>Units: users/accounts</t>
    </r>
  </si>
  <si>
    <r>
      <t xml:space="preserve">Number of user registrations or accounts created on the citizen app
</t>
    </r>
    <r>
      <rPr>
        <b/>
        <sz val="12"/>
        <color rgb="FF000000"/>
        <rFont val="Calibri"/>
        <family val="2"/>
        <scheme val="minor"/>
      </rPr>
      <t>Unit: users</t>
    </r>
  </si>
  <si>
    <t>1000 users</t>
  </si>
  <si>
    <r>
      <rPr>
        <i/>
        <sz val="11"/>
        <color rgb="FF000000"/>
        <rFont val="Calibri"/>
        <family val="2"/>
        <scheme val="minor"/>
      </rPr>
      <t xml:space="preserve">Definition: Percentage of trips using PT during a  day (weekday, week-end day). For an area the modal split of both the trips of the residents and the in- and outgoing people are analysed.
</t>
    </r>
    <r>
      <rPr>
        <b/>
        <i/>
        <sz val="11"/>
        <color rgb="FF000000"/>
        <rFont val="Calibri"/>
        <family val="2"/>
        <scheme val="minor"/>
      </rPr>
      <t>Unit: % of trips with PT (bus, train, trolley)</t>
    </r>
  </si>
  <si>
    <t>35%
(baseline year=2018)</t>
  </si>
  <si>
    <r>
      <t xml:space="preserve">Definition: Percentage of trips using PT during a  day (weekday, week-end day). For an area the modal split of both the trips of the residents and the in- and outgoing people are analysed.
</t>
    </r>
    <r>
      <rPr>
        <b/>
        <i/>
        <sz val="11"/>
        <color theme="1"/>
        <rFont val="Calibri"/>
        <family val="2"/>
        <scheme val="minor"/>
      </rPr>
      <t>Unit: % of trips with PT (bus, train, trolley)</t>
    </r>
  </si>
  <si>
    <r>
      <rPr>
        <i/>
        <sz val="11"/>
        <color rgb="FF000000"/>
        <rFont val="Calibri"/>
        <family val="2"/>
      </rPr>
      <t xml:space="preserve">Definition: User average reported satisfaction with the overall quality of the public transport system and/or the quality of a specific service. It measures the experience of the user/provider, against its expectations.
</t>
    </r>
    <r>
      <rPr>
        <b/>
        <i/>
        <sz val="11"/>
        <color rgb="FF000000"/>
        <rFont val="Calibri"/>
        <family val="2"/>
      </rPr>
      <t>Unit: average value from scale (2-5)</t>
    </r>
  </si>
  <si>
    <t>The overall rating of Gdynia's public transport on a rating scale from 2 (lowest) to 5 (highest) is 4.23.</t>
  </si>
  <si>
    <t>The target for the overall rating of Gdynia's public transport: 4,5</t>
  </si>
  <si>
    <r>
      <rPr>
        <i/>
        <sz val="11"/>
        <color rgb="FF000000"/>
        <rFont val="Calibri"/>
        <family val="2"/>
        <scheme val="minor"/>
      </rPr>
      <t xml:space="preserve">User average reported satisfaction with the overall quality of the SPINE solutions. It measures the experience of the user/provider, against its expectations.
</t>
    </r>
    <r>
      <rPr>
        <b/>
        <i/>
        <sz val="11"/>
        <color rgb="FF000000"/>
        <rFont val="Calibri"/>
        <family val="2"/>
        <scheme val="minor"/>
      </rPr>
      <t>Unit: weighted average satisfaction considering a qualitative score (1-5) of the perception of quality</t>
    </r>
  </si>
  <si>
    <t>Weighted average 3.5 / 5 
1:unsatisafied
5: satisfied</t>
  </si>
  <si>
    <r>
      <rPr>
        <i/>
        <sz val="11"/>
        <color rgb="FF000000"/>
        <rFont val="Calibri"/>
        <family val="2"/>
      </rPr>
      <t xml:space="preserve">Amount of CO2 emitted from individual road transport in whole city
</t>
    </r>
    <r>
      <rPr>
        <b/>
        <i/>
        <sz val="11"/>
        <color rgb="FF000000"/>
        <rFont val="Calibri"/>
        <family val="2"/>
      </rPr>
      <t>Units: thousands of tonnes of CO2-e/year</t>
    </r>
  </si>
  <si>
    <t>306,2 thousands tonnes of CO2
(baseline year=2020)</t>
  </si>
  <si>
    <t>290,7 thousands tonnes of CO2</t>
  </si>
  <si>
    <r>
      <rPr>
        <i/>
        <sz val="11"/>
        <color rgb="FF000000"/>
        <rFont val="Calibri"/>
        <family val="2"/>
        <scheme val="minor"/>
      </rPr>
      <t xml:space="preserve">Amount of CO2 emitted from individual road transport in whole city
</t>
    </r>
    <r>
      <rPr>
        <b/>
        <i/>
        <sz val="11"/>
        <color rgb="FF000000"/>
        <rFont val="Calibri"/>
        <family val="2"/>
        <scheme val="minor"/>
      </rPr>
      <t>Units: thousands of tonnes of CO2-e</t>
    </r>
  </si>
  <si>
    <r>
      <t xml:space="preserve">Amount of CO2 emitted from individual road transport in the City Centre – Świętojańska Street, Wójta Radtkego Street 
</t>
    </r>
    <r>
      <rPr>
        <b/>
        <i/>
        <sz val="11"/>
        <color rgb="FF000000"/>
        <rFont val="Calibri"/>
        <family val="2"/>
        <scheme val="minor"/>
      </rPr>
      <t>Units: thousands of tonnes of CO2-e</t>
    </r>
  </si>
  <si>
    <t>49% male, 51% female</t>
  </si>
  <si>
    <t>49% male, 50% female, 1% of other gender identities</t>
  </si>
  <si>
    <r>
      <t xml:space="preserve">Number of available parking places in the city centre
</t>
    </r>
    <r>
      <rPr>
        <b/>
        <sz val="11"/>
        <color rgb="FF000000"/>
        <rFont val="Calibri"/>
        <family val="2"/>
        <scheme val="minor"/>
      </rPr>
      <t>Unit: parking spots</t>
    </r>
  </si>
  <si>
    <t>No baseline value</t>
  </si>
  <si>
    <t>IND60</t>
  </si>
  <si>
    <t>Green wave</t>
  </si>
  <si>
    <r>
      <rPr>
        <i/>
        <sz val="11"/>
        <color rgb="FF000000"/>
        <rFont val="Calibri"/>
        <family val="2"/>
        <scheme val="minor"/>
      </rPr>
      <t xml:space="preserve">Number of traffic lights that are included in the green wave
</t>
    </r>
    <r>
      <rPr>
        <b/>
        <i/>
        <sz val="11"/>
        <color rgb="FF000000"/>
        <rFont val="Calibri"/>
        <family val="2"/>
        <scheme val="minor"/>
      </rPr>
      <t>Unit: Traffic lights</t>
    </r>
  </si>
  <si>
    <t>There is no baseline value, since green wave is a new measure for Gdynia</t>
  </si>
  <si>
    <t>Min 10 traffic lights</t>
  </si>
  <si>
    <r>
      <rPr>
        <i/>
        <sz val="11"/>
        <color rgb="FF000000"/>
        <rFont val="Calibri"/>
        <family val="2"/>
        <scheme val="minor"/>
      </rPr>
      <t xml:space="preserve">Definition: Percentage of trips using PT during a  day (weekday, week-end day). For an area the model split of both the trips of the residents and the in- and outgoing people are analysed.
</t>
    </r>
    <r>
      <rPr>
        <b/>
        <i/>
        <sz val="11"/>
        <color rgb="FF000000"/>
        <rFont val="Calibri"/>
        <family val="2"/>
        <scheme val="minor"/>
      </rPr>
      <t>Unit: % of trips with PT (bus)</t>
    </r>
  </si>
  <si>
    <t>14%
(baseline year=2020)</t>
  </si>
  <si>
    <r>
      <t xml:space="preserve">Definition: Percentage of trips using PT during a  day (weekday, week-end day). For an area the model split of both the trips of the residents and the in- and outgoing people are analysed.
</t>
    </r>
    <r>
      <rPr>
        <b/>
        <i/>
        <sz val="11"/>
        <color theme="1"/>
        <rFont val="Calibri"/>
        <family val="2"/>
        <scheme val="minor"/>
      </rPr>
      <t>Unit: % of trips with PT (bus)</t>
    </r>
  </si>
  <si>
    <r>
      <t xml:space="preserve">Definition: User average reported satisfaction with the overall quality of the public transport system and/or the quality of a specific service. It measures the experience of the user/provider, against its expectations.
</t>
    </r>
    <r>
      <rPr>
        <b/>
        <i/>
        <sz val="11"/>
        <color theme="1"/>
        <rFont val="Calibri"/>
        <family val="2"/>
        <scheme val="minor"/>
      </rPr>
      <t>Unit: % of shares with a qualitative score (1-10) of the perception of quality</t>
    </r>
  </si>
  <si>
    <t>0-6 (dissatisfied): 12%
7-8 (neutral): 45%
9-10 (satisfied): 44%
Weighted average: 8.21/10 
(baseline year 2021)</t>
  </si>
  <si>
    <t xml:space="preserve">0-6 (dissatisfied): 8%
7-8 (neutral): 48%
9-10 (satisfied): 44%
</t>
  </si>
  <si>
    <r>
      <rPr>
        <i/>
        <sz val="11"/>
        <color rgb="FF000000"/>
        <rFont val="Calibri"/>
        <family val="2"/>
        <scheme val="minor"/>
      </rPr>
      <t xml:space="preserve">Definition: User average reported satisfaction with the overall quality of the public transport system and/or the quality of a specific service. It measures the experience of the user/provider, against its expectations.
</t>
    </r>
    <r>
      <rPr>
        <b/>
        <i/>
        <sz val="11"/>
        <color rgb="FF000000"/>
        <rFont val="Calibri"/>
        <family val="2"/>
        <scheme val="minor"/>
      </rPr>
      <t>Unit: % of shares with a qualitative score (1-10) of the perception of quality</t>
    </r>
  </si>
  <si>
    <r>
      <rPr>
        <i/>
        <sz val="11"/>
        <color rgb="FF000000"/>
        <rFont val="Calibri"/>
        <family val="2"/>
        <scheme val="minor"/>
      </rPr>
      <t xml:space="preserve">Number of bus passengers in the whole city
</t>
    </r>
    <r>
      <rPr>
        <b/>
        <i/>
        <sz val="11"/>
        <color rgb="FF000000"/>
        <rFont val="Calibri"/>
        <family val="2"/>
        <scheme val="minor"/>
      </rPr>
      <t>Unit: passengers/year</t>
    </r>
  </si>
  <si>
    <t>30,003,094 passengers/year 
(baseline year 2021)</t>
  </si>
  <si>
    <t>40,000,000 passengers/year</t>
  </si>
  <si>
    <r>
      <rPr>
        <i/>
        <sz val="11"/>
        <color rgb="FF000000"/>
        <rFont val="Calibri"/>
        <family val="2"/>
      </rPr>
      <t xml:space="preserve">Amount of air pollutants (CO, Nox, PM) emitted in Mercado Central
</t>
    </r>
    <r>
      <rPr>
        <b/>
        <sz val="11"/>
        <color rgb="FF000000"/>
        <rFont val="Calibri"/>
        <family val="2"/>
      </rPr>
      <t xml:space="preserve">
Units: average monthly µg/m³ CO, PM2.5, PM10, NO2, O3, NOX, SO2</t>
    </r>
  </si>
  <si>
    <t xml:space="preserve">
- SO2: 4,7 (µg/m³)
- NOX: 23,86  (µg/m³)
- O3: 57,14  (µg/m³)
- PM10: 27,8  (µg/m³)
- PM2,5: 14,67  (µg/m³)
- NO2: 20,13  (µg/m³)
- CO: 0,483 (mg/m3)
- NO: 6,167 (µg/m³)</t>
  </si>
  <si>
    <t xml:space="preserve">Not exceed following values:
- SO2: 20 µg/m3
- NOX: 30 µg/m3
- O3: 240 µg/m3 
- PM10: 40 µg/m3
- PM2,5: 25 µg/m3
</t>
  </si>
  <si>
    <t>IND23</t>
  </si>
  <si>
    <t>Average cycling time</t>
  </si>
  <si>
    <r>
      <t xml:space="preserve">Average time spent cycling (specifically for bike-sharing systems)
</t>
    </r>
    <r>
      <rPr>
        <b/>
        <sz val="11"/>
        <color rgb="FF000000"/>
        <rFont val="Calibri"/>
        <family val="2"/>
      </rPr>
      <t>Units: minutes</t>
    </r>
  </si>
  <si>
    <t>19 minutes 
(average duration of Sitycleta trips from 13/09/2022 to 13/09/2023)</t>
  </si>
  <si>
    <t>18-20 minutes</t>
  </si>
  <si>
    <r>
      <rPr>
        <sz val="11"/>
        <color rgb="FF000000"/>
        <rFont val="Calibri"/>
        <family val="2"/>
        <scheme val="minor"/>
      </rPr>
      <t xml:space="preserve">Number of public bike-sharing registered users in the city
</t>
    </r>
    <r>
      <rPr>
        <b/>
        <sz val="11"/>
        <color rgb="FF000000"/>
        <rFont val="Calibri"/>
        <family val="2"/>
        <scheme val="minor"/>
      </rPr>
      <t>Unit: active users</t>
    </r>
  </si>
  <si>
    <t>33.435 active users (as recorded until July 2023)</t>
  </si>
  <si>
    <t>37.150 active users</t>
  </si>
  <si>
    <r>
      <rPr>
        <sz val="11"/>
        <color rgb="FF000000"/>
        <rFont val="Calibri"/>
        <family val="2"/>
        <scheme val="minor"/>
      </rPr>
      <t xml:space="preserve">Number of bike-sharing trips in the city 
</t>
    </r>
    <r>
      <rPr>
        <b/>
        <sz val="11"/>
        <color rgb="FF000000"/>
        <rFont val="Calibri"/>
        <family val="2"/>
        <scheme val="minor"/>
      </rPr>
      <t>Units: trips/month</t>
    </r>
  </si>
  <si>
    <t xml:space="preserve">
24.473 average monthly trips 
(Baseline period for 2023)</t>
  </si>
  <si>
    <t>26.900 average monthly 
(appr. 10% increase)</t>
  </si>
  <si>
    <t>IND30</t>
  </si>
  <si>
    <t>Availability of shared bikes</t>
  </si>
  <si>
    <r>
      <rPr>
        <sz val="11"/>
        <color rgb="FF000000"/>
        <rFont val="Calibri"/>
        <family val="2"/>
      </rPr>
      <t xml:space="preserve">Number of shared bicycles available in the city
</t>
    </r>
    <r>
      <rPr>
        <b/>
        <sz val="11"/>
        <color rgb="FF000000"/>
        <rFont val="Calibri"/>
        <family val="2"/>
      </rPr>
      <t>Unit: Bicycles</t>
    </r>
  </si>
  <si>
    <t>235 bicycles
(baseline year=2023)</t>
  </si>
  <si>
    <t>265 bicycles</t>
  </si>
  <si>
    <t>IND31</t>
  </si>
  <si>
    <t>Availability of bike-sharing stations</t>
  </si>
  <si>
    <r>
      <rPr>
        <sz val="11"/>
        <color rgb="FF000000"/>
        <rFont val="Calibri"/>
        <family val="2"/>
      </rPr>
      <t xml:space="preserve">Number of e-bike-sharing stations in the city
</t>
    </r>
    <r>
      <rPr>
        <b/>
        <sz val="11"/>
        <color rgb="FF000000"/>
        <rFont val="Calibri"/>
        <family val="2"/>
      </rPr>
      <t>Units: e-bike-sharing stations</t>
    </r>
  </si>
  <si>
    <t>14 e-bike stations
(baseline year=2023)</t>
  </si>
  <si>
    <t xml:space="preserve">17 ebike stations </t>
  </si>
  <si>
    <t>IND33</t>
  </si>
  <si>
    <t>Availability of bike-sharing docks at PT stations</t>
  </si>
  <si>
    <r>
      <t xml:space="preserve">Number of bike-sharing docks located at PT stations after SPINE implementations
</t>
    </r>
    <r>
      <rPr>
        <b/>
        <sz val="11"/>
        <color rgb="FF000000"/>
        <rFont val="Calibri"/>
        <family val="2"/>
        <scheme val="minor"/>
      </rPr>
      <t>Units: e-bike stations</t>
    </r>
  </si>
  <si>
    <t xml:space="preserve">There is no baseline </t>
  </si>
  <si>
    <t>3 e-bike stations</t>
  </si>
  <si>
    <t>IND34</t>
  </si>
  <si>
    <t>Availability of bike-sharing docks at PT stations_2</t>
  </si>
  <si>
    <r>
      <rPr>
        <sz val="11"/>
        <color rgb="FF000000"/>
        <rFont val="Calibri"/>
        <family val="2"/>
        <scheme val="minor"/>
      </rPr>
      <t xml:space="preserve">Number of PT stations with a bike-sharing dock
</t>
    </r>
    <r>
      <rPr>
        <b/>
        <sz val="11"/>
        <color rgb="FF000000"/>
        <rFont val="Calibri"/>
        <family val="2"/>
        <scheme val="minor"/>
      </rPr>
      <t>Units: PT stations</t>
    </r>
  </si>
  <si>
    <t xml:space="preserve">
 22 PT stations
(Sitycleta stations 2023)</t>
  </si>
  <si>
    <t xml:space="preserve">25 PT stations </t>
  </si>
  <si>
    <t>IND46</t>
  </si>
  <si>
    <t>Mobility services at multimodal hubs</t>
  </si>
  <si>
    <r>
      <rPr>
        <i/>
        <sz val="11"/>
        <color rgb="FF000000"/>
        <rFont val="Calibri"/>
        <family val="2"/>
        <scheme val="minor"/>
      </rPr>
      <t xml:space="preserve">Number of mobility services that are offered at the multimodal hubs
</t>
    </r>
    <r>
      <rPr>
        <b/>
        <i/>
        <sz val="11"/>
        <color rgb="FF000000"/>
        <rFont val="Calibri"/>
        <family val="2"/>
        <scheme val="minor"/>
      </rPr>
      <t>Units: services</t>
    </r>
  </si>
  <si>
    <t>3 services: bus stop, e-chargers for EV and a bike station 
(Auditorio hub 2023)</t>
  </si>
  <si>
    <t>1 new service (e-bike station)</t>
  </si>
  <si>
    <r>
      <rPr>
        <b/>
        <i/>
        <sz val="11"/>
        <color rgb="FF000000"/>
        <rFont val="Calibri"/>
        <family val="2"/>
        <scheme val="minor"/>
      </rPr>
      <t xml:space="preserve">Definition: </t>
    </r>
    <r>
      <rPr>
        <i/>
        <sz val="11"/>
        <color rgb="FF000000"/>
        <rFont val="Calibri"/>
        <family val="2"/>
        <scheme val="minor"/>
      </rPr>
      <t xml:space="preserve">Percentage of trips using PT during a  day (weekday, week-end day). For an area the model split of both the trips of the residents and the in- and outgoing people are analysed.
</t>
    </r>
    <r>
      <rPr>
        <b/>
        <i/>
        <sz val="11"/>
        <color rgb="FF000000"/>
        <rFont val="Calibri"/>
        <family val="2"/>
        <scheme val="minor"/>
      </rPr>
      <t>Unit: % of trips with PT</t>
    </r>
  </si>
  <si>
    <t>13%
(baseline year=2022)</t>
  </si>
  <si>
    <r>
      <rPr>
        <b/>
        <i/>
        <sz val="11"/>
        <color theme="1"/>
        <rFont val="Calibri"/>
        <family val="2"/>
        <scheme val="minor"/>
      </rPr>
      <t xml:space="preserve">Definition: </t>
    </r>
    <r>
      <rPr>
        <i/>
        <sz val="11"/>
        <color theme="1"/>
        <rFont val="Calibri"/>
        <family val="2"/>
        <scheme val="minor"/>
      </rPr>
      <t xml:space="preserve">Percentage of trips using PT during a  day (weekday, week-end day). For an area the model split of both the trips of the residents and the in- and outgoing people are analysed.
</t>
    </r>
    <r>
      <rPr>
        <b/>
        <i/>
        <sz val="11"/>
        <color theme="1"/>
        <rFont val="Calibri"/>
        <family val="2"/>
        <scheme val="minor"/>
      </rPr>
      <t>Unit: % of trips with PT</t>
    </r>
  </si>
  <si>
    <r>
      <rPr>
        <i/>
        <sz val="11"/>
        <color rgb="FF000000"/>
        <rFont val="Calibri"/>
        <family val="2"/>
      </rPr>
      <t xml:space="preserve">Definition: User average reported satisfaction with the overall quality of the public transport system and/or the quality of a specific service. It measures the experience of the user/provider, against its expectations.
</t>
    </r>
    <r>
      <rPr>
        <b/>
        <i/>
        <sz val="11"/>
        <color rgb="FF000000"/>
        <rFont val="Calibri"/>
        <family val="2"/>
      </rPr>
      <t>Units: % of shares with a qualitative score (1-5) of the perception of quality</t>
    </r>
  </si>
  <si>
    <t>There is no baseline value for the city. City will conduct a survey till the end of 2023</t>
  </si>
  <si>
    <t>This will be computed after the collection of the baseline value
+25% improvement</t>
  </si>
  <si>
    <r>
      <rPr>
        <sz val="11"/>
        <color rgb="FF000000"/>
        <rFont val="Calibri"/>
        <family val="2"/>
        <scheme val="minor"/>
      </rPr>
      <t xml:space="preserve">User average reported satisfaction with the overall quality of the SPINE solutions. It measures the experience of the user/provider, against its expectations.
</t>
    </r>
    <r>
      <rPr>
        <b/>
        <sz val="11"/>
        <color rgb="FF000000"/>
        <rFont val="Calibri"/>
        <family val="2"/>
        <scheme val="minor"/>
      </rPr>
      <t>Units:% of user average satisfaction with a qualitative score (1-5) of the perception of quality</t>
    </r>
  </si>
  <si>
    <t xml:space="preserve">Average satisfaction :            1- unsatisfied to 5- extremly satisfied                                66% of passengers are satisfied  </t>
  </si>
  <si>
    <r>
      <rPr>
        <sz val="11"/>
        <color rgb="FF000000"/>
        <rFont val="Calibri"/>
        <family val="2"/>
        <charset val="161"/>
        <scheme val="minor"/>
      </rPr>
      <t xml:space="preserve">User average reported satisfaction with the overall quality of the SPINE solutions. It measures the experience of the user/provider, against its expectations.
</t>
    </r>
    <r>
      <rPr>
        <b/>
        <sz val="11"/>
        <color rgb="FF000000"/>
        <rFont val="Calibri"/>
        <family val="2"/>
        <charset val="161"/>
        <scheme val="minor"/>
      </rPr>
      <t>Units:% of user average satisfaction with a qualitative score (1-5) of the perception of quality</t>
    </r>
  </si>
  <si>
    <r>
      <rPr>
        <i/>
        <sz val="11"/>
        <color rgb="FF000000"/>
        <rFont val="Calibri"/>
        <family val="2"/>
      </rPr>
      <t xml:space="preserve">Average number of daily PT passengers in the whole city (bus users)
</t>
    </r>
    <r>
      <rPr>
        <b/>
        <i/>
        <sz val="11"/>
        <color rgb="FF000000"/>
        <rFont val="Calibri"/>
        <family val="2"/>
      </rPr>
      <t xml:space="preserve">Unit: passengers / day
</t>
    </r>
  </si>
  <si>
    <t xml:space="preserve">1874 passengers / day
(baseline year =2022)
</t>
  </si>
  <si>
    <t xml:space="preserve"> 2500  passengers / Day
</t>
  </si>
  <si>
    <r>
      <rPr>
        <i/>
        <sz val="11"/>
        <color rgb="FF000000"/>
        <rFont val="Calibri"/>
        <family val="2"/>
        <scheme val="minor"/>
      </rPr>
      <t xml:space="preserve">Average travel time with PT during peak and off-peak hours on bus line 
</t>
    </r>
    <r>
      <rPr>
        <b/>
        <i/>
        <sz val="11"/>
        <color rgb="FF000000"/>
        <rFont val="Calibri"/>
        <family val="2"/>
        <scheme val="minor"/>
      </rPr>
      <t>Units: minutes</t>
    </r>
  </si>
  <si>
    <t xml:space="preserve"> -peak hours  from 10-12h (both direction) 90.34 min
- off-peak hours from 17-19h (both directions)  56.32 min
- free-flowing travel from 5-7h (both directions) 
(baseline period: September 2023 in Bus Line 2)</t>
  </si>
  <si>
    <t>- peak hours from 10-12h 89.34 min                               - off-peak hours 17-19h 54.32 min</t>
  </si>
  <si>
    <r>
      <rPr>
        <sz val="11"/>
        <color rgb="FF000000"/>
        <rFont val="Calibri"/>
        <family val="2"/>
        <scheme val="minor"/>
      </rPr>
      <t xml:space="preserve">Average age of the PT users
</t>
    </r>
    <r>
      <rPr>
        <i/>
        <sz val="11"/>
        <color rgb="FF000000"/>
        <rFont val="Calibri"/>
        <family val="2"/>
        <scheme val="minor"/>
      </rPr>
      <t xml:space="preserve">(this KPI is computed for PT passengers with monthly pass, who represent the 70% of total PT passengers)
</t>
    </r>
    <r>
      <rPr>
        <sz val="11"/>
        <color rgb="FF000000"/>
        <rFont val="Calibri"/>
        <family val="2"/>
        <scheme val="minor"/>
      </rPr>
      <t xml:space="preserve">
</t>
    </r>
    <r>
      <rPr>
        <b/>
        <sz val="11"/>
        <color rgb="FF000000"/>
        <rFont val="Calibri"/>
        <family val="2"/>
        <scheme val="minor"/>
      </rPr>
      <t xml:space="preserve">Units: age </t>
    </r>
  </si>
  <si>
    <t>-up to 18 years: 767
-18 - 65 years: 678
- over 65  years: 676
(baseline year=2022)</t>
  </si>
  <si>
    <t>Target value is increasing number of PT users age 18-65 years on 725 (7%)</t>
  </si>
  <si>
    <r>
      <rPr>
        <sz val="11"/>
        <color rgb="FF000000"/>
        <rFont val="Calibri"/>
        <family val="2"/>
        <scheme val="minor"/>
      </rPr>
      <t xml:space="preserve">Gender classification of PT users
</t>
    </r>
    <r>
      <rPr>
        <i/>
        <sz val="11"/>
        <color rgb="FF000000"/>
        <rFont val="Calibri"/>
        <family val="2"/>
        <scheme val="minor"/>
      </rPr>
      <t xml:space="preserve">(this KPI is computed for PT passengers with monthly pass, who represent the 70% of total PT passengers)
</t>
    </r>
    <r>
      <rPr>
        <sz val="11"/>
        <color rgb="FF000000"/>
        <rFont val="Calibri"/>
        <family val="2"/>
        <scheme val="minor"/>
      </rPr>
      <t xml:space="preserve">
</t>
    </r>
    <r>
      <rPr>
        <b/>
        <sz val="11"/>
        <color rgb="FF000000"/>
        <rFont val="Calibri"/>
        <family val="2"/>
        <scheme val="minor"/>
      </rPr>
      <t>Units: %male, %female, % of other gender identities</t>
    </r>
  </si>
  <si>
    <t>-Female 2206 (67,35%)
- Male 1069 (32,65%)
(baseline year=2022)</t>
  </si>
  <si>
    <t>- Female 65%                          -Male 35%</t>
  </si>
  <si>
    <r>
      <rPr>
        <sz val="11"/>
        <color rgb="FF000000"/>
        <rFont val="Calibri"/>
        <family val="2"/>
      </rPr>
      <t xml:space="preserve">Average number of annual bike-sharing users in the city
</t>
    </r>
    <r>
      <rPr>
        <b/>
        <sz val="11"/>
        <color rgb="FF000000"/>
        <rFont val="Calibri"/>
        <family val="2"/>
      </rPr>
      <t>Unit: average number of users / year</t>
    </r>
  </si>
  <si>
    <t>380 annual bike-sharing users on average
(baseline year=2022)</t>
  </si>
  <si>
    <r>
      <rPr>
        <sz val="11"/>
        <color rgb="FF000000"/>
        <rFont val="Calibri"/>
        <family val="2"/>
      </rPr>
      <t xml:space="preserve">Average number of daily bike-sharing trips in the city 
</t>
    </r>
    <r>
      <rPr>
        <b/>
        <sz val="11"/>
        <color rgb="FF000000"/>
        <rFont val="Calibri"/>
        <family val="2"/>
      </rPr>
      <t>Unit: Average trips / day</t>
    </r>
  </si>
  <si>
    <t>30 daily trips in the city on average
(baseline year=2022)</t>
  </si>
  <si>
    <r>
      <rPr>
        <sz val="11"/>
        <color rgb="FF000000"/>
        <rFont val="Calibri"/>
        <family val="2"/>
        <scheme val="minor"/>
      </rPr>
      <t xml:space="preserve">Number of EV charging stations available in the city
</t>
    </r>
    <r>
      <rPr>
        <b/>
        <sz val="11"/>
        <color rgb="FF000000"/>
        <rFont val="Calibri"/>
        <family val="2"/>
        <scheme val="minor"/>
      </rPr>
      <t>Unit: number of Charging Stations</t>
    </r>
  </si>
  <si>
    <t>4 Charging stations
(Baseline year=2023)</t>
  </si>
  <si>
    <t>8 Charging stations</t>
  </si>
  <si>
    <r>
      <rPr>
        <sz val="11"/>
        <color rgb="FF000000"/>
        <rFont val="Calibri"/>
        <family val="2"/>
        <scheme val="minor"/>
      </rPr>
      <t xml:space="preserve">Number of digital signages that will be installed in the city
</t>
    </r>
    <r>
      <rPr>
        <b/>
        <sz val="11"/>
        <color rgb="FF000000"/>
        <rFont val="Calibri"/>
        <family val="2"/>
        <scheme val="minor"/>
      </rPr>
      <t>Unit: Number of digital signages</t>
    </r>
  </si>
  <si>
    <r>
      <rPr>
        <sz val="11"/>
        <color rgb="FF000000"/>
        <rFont val="Calibri"/>
        <family val="2"/>
        <scheme val="minor"/>
      </rPr>
      <t xml:space="preserve">Number of transport modes/mobility services integrated within the MaaS app
</t>
    </r>
    <r>
      <rPr>
        <b/>
        <sz val="11"/>
        <color rgb="FF000000"/>
        <rFont val="Calibri"/>
        <family val="2"/>
        <scheme val="minor"/>
      </rPr>
      <t>Unit: number of mobility services</t>
    </r>
  </si>
  <si>
    <t>There is no baseline. MaaS is a new app for Sibenik</t>
  </si>
  <si>
    <r>
      <rPr>
        <sz val="11"/>
        <color rgb="FF000000"/>
        <rFont val="Calibri"/>
        <family val="2"/>
        <scheme val="minor"/>
      </rPr>
      <t xml:space="preserve">Number of trips requested through the MaaS app
</t>
    </r>
    <r>
      <rPr>
        <b/>
        <sz val="11"/>
        <color rgb="FF000000"/>
        <rFont val="Calibri"/>
        <family val="2"/>
        <scheme val="minor"/>
      </rPr>
      <t>Unit: number of trips</t>
    </r>
  </si>
  <si>
    <t>500 requests/day</t>
  </si>
  <si>
    <r>
      <rPr>
        <sz val="11"/>
        <color rgb="FF000000"/>
        <rFont val="Calibri"/>
        <family val="2"/>
      </rPr>
      <t xml:space="preserve">Number of user registrations or accounts created on the MaaS platform/multimodal journey planner app
</t>
    </r>
    <r>
      <rPr>
        <b/>
        <sz val="11"/>
        <color rgb="FF000000"/>
        <rFont val="Calibri"/>
        <family val="2"/>
      </rPr>
      <t>Unit: number of users / day</t>
    </r>
  </si>
  <si>
    <t>400 registered users/ day</t>
  </si>
  <si>
    <r>
      <rPr>
        <sz val="11"/>
        <color rgb="FF000000"/>
        <rFont val="Calibri"/>
        <family val="2"/>
      </rPr>
      <t xml:space="preserve">Number of user registrations or accounts created on the citizen app
</t>
    </r>
    <r>
      <rPr>
        <b/>
        <sz val="11"/>
        <color rgb="FF000000"/>
        <rFont val="Calibri"/>
        <family val="2"/>
      </rPr>
      <t xml:space="preserve">Unit: number of registered users </t>
    </r>
  </si>
  <si>
    <t>There is no baseline data because the citizen app is a SPINE measure</t>
  </si>
  <si>
    <r>
      <rPr>
        <b/>
        <i/>
        <sz val="11"/>
        <color theme="1"/>
        <rFont val="Calibri"/>
        <family val="2"/>
        <scheme val="minor"/>
      </rPr>
      <t xml:space="preserve">Definition: </t>
    </r>
    <r>
      <rPr>
        <i/>
        <sz val="11"/>
        <color theme="1"/>
        <rFont val="Calibri"/>
        <family val="2"/>
        <scheme val="minor"/>
      </rPr>
      <t xml:space="preserve">Percentage of trips using a certain mode during a  day (weekday, week-end day). For an area the model split of both the trips of the residents and the in- and outgoing people are analysed.
</t>
    </r>
    <r>
      <rPr>
        <b/>
        <i/>
        <sz val="11"/>
        <color theme="1"/>
        <rFont val="Calibri"/>
        <family val="2"/>
        <scheme val="minor"/>
      </rPr>
      <t xml:space="preserve">Unit: </t>
    </r>
    <r>
      <rPr>
        <i/>
        <sz val="11"/>
        <color theme="1"/>
        <rFont val="Calibri"/>
        <family val="2"/>
        <scheme val="minor"/>
      </rPr>
      <t xml:space="preserve">% of trips (modes: PT (bus+train), </t>
    </r>
    <r>
      <rPr>
        <i/>
        <sz val="11"/>
        <color theme="1"/>
        <rFont val="Calibri (Body)"/>
      </rPr>
      <t>bicycle, car, walk, other</t>
    </r>
    <r>
      <rPr>
        <i/>
        <sz val="11"/>
        <color theme="1"/>
        <rFont val="Calibri"/>
        <family val="2"/>
        <scheme val="minor"/>
      </rPr>
      <t>)</t>
    </r>
  </si>
  <si>
    <t>41%
(baseline year=2022)</t>
  </si>
  <si>
    <t>53.3%</t>
  </si>
  <si>
    <t>Citizens satisfaction with public transport services (focus on bus services)</t>
  </si>
  <si>
    <t>1 (very bad): 1%
2 : 2%
3 : 7%
4 : 50%
5 (very good): 39%
Do not know: 1%
(baseline year=2022)</t>
  </si>
  <si>
    <t>1 (very bad): 1%
2 : 2%
3 : 6%
4 : 41%
5 (very good): 49%
Do not know: 1%</t>
  </si>
  <si>
    <t>There is no baseline. This Indicator is computed after the implementation of the SPINE measure</t>
  </si>
  <si>
    <t>1 (very bad): 1%
2 : 2%
3 : 6%
4 : 50%
5 (very good): 40%
Do not know: 1%</t>
  </si>
  <si>
    <r>
      <rPr>
        <i/>
        <sz val="11"/>
        <color rgb="FF000000"/>
        <rFont val="Calibri"/>
        <family val="2"/>
        <scheme val="minor"/>
      </rPr>
      <t xml:space="preserve">Amount of CO2 emitted in a specific area
</t>
    </r>
    <r>
      <rPr>
        <b/>
        <i/>
        <sz val="11"/>
        <color rgb="FF000000"/>
        <rFont val="Calibri"/>
        <family val="2"/>
        <scheme val="minor"/>
      </rPr>
      <t>Units: tonnes of CO2 per day</t>
    </r>
  </si>
  <si>
    <t xml:space="preserve">As part of SPINE, Arcadis IBI will provide environmental sensors (MS19), the geographical coverage of which will be determined at a later stage of the project. To ensure we get data over a large range of ambient temperatures in Tallinn, we plan to collect baseline data from September 2023 to January 2024. Accordingly, we can provide the baseline value post January 2024
</t>
  </si>
  <si>
    <t xml:space="preserve">10% decrease </t>
  </si>
  <si>
    <r>
      <rPr>
        <i/>
        <sz val="11"/>
        <color rgb="FF000000"/>
        <rFont val="Calibri"/>
        <family val="2"/>
        <scheme val="minor"/>
      </rPr>
      <t xml:space="preserve">Amount of air pollutants (CO, Nox, PM, SO2) emitted in a specific area
</t>
    </r>
    <r>
      <rPr>
        <b/>
        <i/>
        <sz val="11"/>
        <color rgb="FF000000"/>
        <rFont val="Calibri"/>
        <family val="2"/>
        <scheme val="minor"/>
      </rPr>
      <t>Unit:</t>
    </r>
    <r>
      <rPr>
        <b/>
        <i/>
        <sz val="11"/>
        <color rgb="FF000000"/>
        <rFont val="Calibri"/>
        <family val="2"/>
      </rPr>
      <t xml:space="preserve"> </t>
    </r>
    <r>
      <rPr>
        <i/>
        <sz val="11"/>
        <color rgb="FF000000"/>
        <rFont val="Calibri"/>
        <family val="2"/>
      </rPr>
      <t>kg/day (CO, Nox, SO2) and parts per billion (ppb) (PM2.5, PM10)</t>
    </r>
  </si>
  <si>
    <t xml:space="preserve">Arcadis IBI will provide environmental sensors (MS19), the geographical coverage of which will provide the baseline value post January 2024
</t>
  </si>
  <si>
    <t>10% decrease</t>
  </si>
  <si>
    <r>
      <rPr>
        <i/>
        <sz val="11"/>
        <color rgb="FF000000"/>
        <rFont val="Calibri"/>
        <family val="2"/>
        <scheme val="minor"/>
      </rPr>
      <t xml:space="preserve">Amount of air pollutants (CO, Nox, PM, SO2) emitted in a specific area
</t>
    </r>
    <r>
      <rPr>
        <b/>
        <i/>
        <sz val="11"/>
        <color rgb="FF000000"/>
        <rFont val="Calibri"/>
        <family val="2"/>
        <scheme val="minor"/>
      </rPr>
      <t>Unit:</t>
    </r>
    <r>
      <rPr>
        <b/>
        <i/>
        <sz val="11"/>
        <color rgb="FF000000"/>
        <rFont val="Calibri"/>
        <family val="2"/>
      </rPr>
      <t xml:space="preserve"> </t>
    </r>
    <r>
      <rPr>
        <i/>
        <sz val="11"/>
        <color rgb="FF000000"/>
        <rFont val="Calibri"/>
        <family val="2"/>
      </rPr>
      <t>parts per billion (ppb) or kg/tonnes (CO, Nox, PM, SO2)</t>
    </r>
  </si>
  <si>
    <r>
      <rPr>
        <sz val="11"/>
        <color rgb="FF000000"/>
        <rFont val="Calibri"/>
        <family val="2"/>
        <scheme val="minor"/>
      </rPr>
      <t xml:space="preserve">Percentage of PT users by age category
</t>
    </r>
    <r>
      <rPr>
        <b/>
        <sz val="11"/>
        <color rgb="FF000000"/>
        <rFont val="Calibri"/>
        <family val="2"/>
        <scheme val="minor"/>
      </rPr>
      <t>Units: %</t>
    </r>
  </si>
  <si>
    <t>15-19 years old: 68%
20-29 years old: 36%
30-39 years old:  43%
40-49 years old: 35%
50-59 years old: 36%
60+ years old: 43%</t>
  </si>
  <si>
    <r>
      <t xml:space="preserve">15-19 years old: 68%
</t>
    </r>
    <r>
      <rPr>
        <b/>
        <sz val="11"/>
        <color rgb="FF000000"/>
        <rFont val="Calibri"/>
        <family val="2"/>
        <scheme val="minor"/>
      </rPr>
      <t xml:space="preserve">20-29 years old: 40%
30-39 years old:  47%
</t>
    </r>
    <r>
      <rPr>
        <sz val="11"/>
        <color rgb="FF000000"/>
        <rFont val="Calibri"/>
        <family val="2"/>
        <scheme val="minor"/>
      </rPr>
      <t>40-49 years old: 35%
50-59 years old: 36%
60+ years old: 43%</t>
    </r>
  </si>
  <si>
    <t>Gender classification of PT users
Units: %male, %female, % of other gender identities</t>
  </si>
  <si>
    <t xml:space="preserve">Male: 34%
Female: 50%
</t>
  </si>
  <si>
    <t xml:space="preserve">Male: 39%
Female: 55%
</t>
  </si>
  <si>
    <t>Number of trips conducted by the cargo bike-renting system</t>
  </si>
  <si>
    <t>Number of the trips conducted by the cargo bike-renting users in the city
Unit: trips per week</t>
  </si>
  <si>
    <t>There is no baseline data because the cargo bike-renting service is a SPINE measure</t>
  </si>
  <si>
    <t>100 trips per week</t>
  </si>
  <si>
    <r>
      <t xml:space="preserve">Number of shared cargo bicycles available in the city
</t>
    </r>
    <r>
      <rPr>
        <b/>
        <sz val="11"/>
        <color rgb="FF000000"/>
        <rFont val="Calibri"/>
        <family val="2"/>
        <scheme val="minor"/>
      </rPr>
      <t>Unit: cargo bikes</t>
    </r>
  </si>
  <si>
    <t>15 cargo bikes</t>
  </si>
  <si>
    <r>
      <t xml:space="preserve">Number of cargo bike-sharing stations in the city 
</t>
    </r>
    <r>
      <rPr>
        <b/>
        <sz val="11"/>
        <color rgb="FF000000"/>
        <rFont val="Calibri"/>
        <family val="2"/>
      </rPr>
      <t>Unit: cargo bike-sharing stations</t>
    </r>
  </si>
  <si>
    <t>5 cargo bike-sharing stations</t>
  </si>
  <si>
    <t>IND32</t>
  </si>
  <si>
    <t>Availability of shared bikes at PT stations</t>
  </si>
  <si>
    <r>
      <t xml:space="preserve">Number of shared cargo bicycles available at PT stations (if the bike-sharing system is free floating, an average number can be obtained)
</t>
    </r>
    <r>
      <rPr>
        <b/>
        <sz val="11"/>
        <color rgb="FF000000"/>
        <rFont val="Calibri"/>
        <family val="2"/>
        <scheme val="minor"/>
      </rPr>
      <t>Units: cargo bikes</t>
    </r>
  </si>
  <si>
    <t>3 cargo bikes</t>
  </si>
  <si>
    <r>
      <rPr>
        <sz val="11"/>
        <color rgb="FF000000"/>
        <rFont val="Calibri"/>
        <family val="2"/>
      </rPr>
      <t xml:space="preserve">Number of cargo bike-sharing docks located at PT stations (applicable only if the bike-sharing system is station-based)
</t>
    </r>
    <r>
      <rPr>
        <b/>
        <sz val="11"/>
        <color rgb="FF000000"/>
        <rFont val="Calibri"/>
        <family val="2"/>
      </rPr>
      <t>Units: cargo bike-sharing stations</t>
    </r>
  </si>
  <si>
    <t>1 cargo bike-sharing stations</t>
  </si>
  <si>
    <r>
      <t xml:space="preserve">Number of PT stations with a cargo bike-sharing dock
</t>
    </r>
    <r>
      <rPr>
        <b/>
        <sz val="11"/>
        <color rgb="FF000000"/>
        <rFont val="Calibri"/>
        <family val="2"/>
      </rPr>
      <t>Unit: PT stations</t>
    </r>
  </si>
  <si>
    <t>1 PT station</t>
  </si>
  <si>
    <t>There is no mobility hub currently. It will be developed by SPINE</t>
  </si>
  <si>
    <t>1 multimodal hub improved</t>
  </si>
  <si>
    <t>6 services</t>
  </si>
  <si>
    <t>7 services</t>
  </si>
  <si>
    <r>
      <rPr>
        <i/>
        <sz val="11"/>
        <color rgb="FF000000"/>
        <rFont val="Calibri"/>
        <family val="2"/>
      </rPr>
      <t xml:space="preserve">Number of digital signages in the city
</t>
    </r>
    <r>
      <rPr>
        <b/>
        <i/>
        <sz val="11"/>
        <color rgb="FF000000"/>
        <rFont val="Calibri"/>
        <family val="2"/>
      </rPr>
      <t>Units: digital signages</t>
    </r>
  </si>
  <si>
    <t>75 digital signages</t>
  </si>
  <si>
    <t>83 digital signages</t>
  </si>
  <si>
    <r>
      <rPr>
        <b/>
        <i/>
        <sz val="11"/>
        <color theme="1"/>
        <rFont val="Calibri"/>
        <family val="2"/>
        <scheme val="minor"/>
      </rPr>
      <t xml:space="preserve">Definition: </t>
    </r>
    <r>
      <rPr>
        <i/>
        <sz val="11"/>
        <color theme="1"/>
        <rFont val="Calibri"/>
        <family val="2"/>
        <scheme val="minor"/>
      </rPr>
      <t xml:space="preserve">Percentage of trips using PT during a  day (weekday, week-end day). For an area the model split of both the trips of the residents and the in- and outgoing people are analysed.
</t>
    </r>
    <r>
      <rPr>
        <b/>
        <i/>
        <sz val="11"/>
        <color theme="1"/>
        <rFont val="Calibri"/>
        <family val="2"/>
        <scheme val="minor"/>
      </rPr>
      <t>Unit: % of trips with PT (bus+train)</t>
    </r>
  </si>
  <si>
    <t>13%
(baseline year=2015)</t>
  </si>
  <si>
    <r>
      <rPr>
        <i/>
        <sz val="11"/>
        <color rgb="FF000000"/>
        <rFont val="Calibri"/>
        <family val="2"/>
      </rPr>
      <t xml:space="preserve">Definition: User average reported satisfaction with the overall quality of the public transport system and/or the quality of a specific service. It measures the experience of the user/provider, against its expectations.
</t>
    </r>
    <r>
      <rPr>
        <b/>
        <i/>
        <sz val="11"/>
        <color rgb="FF000000"/>
        <rFont val="Calibri"/>
        <family val="2"/>
      </rPr>
      <t>Units: weighted average of user satisfaction with a qualitative score (1-5) of the perception of quality</t>
    </r>
  </si>
  <si>
    <t>2.3 average weighted
(baseline value 2023)</t>
  </si>
  <si>
    <t>2.8 weighted average</t>
  </si>
  <si>
    <r>
      <rPr>
        <sz val="11"/>
        <color rgb="FF000000"/>
        <rFont val="Calibri"/>
        <family val="2"/>
      </rPr>
      <t xml:space="preserve">User average reported satisfaction with the overall quality of the SPINE solutions. It measures the experience of the user/provider, against its expectations.
</t>
    </r>
    <r>
      <rPr>
        <b/>
        <sz val="11"/>
        <color rgb="FF000000"/>
        <rFont val="Calibri"/>
        <family val="2"/>
      </rPr>
      <t>Units: weighted average of satisfaction with a qualitative score (1-5) of the perception of quality</t>
    </r>
  </si>
  <si>
    <t>10-15% increase on average</t>
  </si>
  <si>
    <r>
      <rPr>
        <i/>
        <sz val="11"/>
        <color rgb="FF000000"/>
        <rFont val="Calibri"/>
        <family val="2"/>
        <scheme val="minor"/>
      </rPr>
      <t xml:space="preserve">Number of passengers using PT in the city 
</t>
    </r>
    <r>
      <rPr>
        <b/>
        <i/>
        <sz val="11"/>
        <color rgb="FF000000"/>
        <rFont val="Calibri"/>
        <family val="2"/>
        <scheme val="minor"/>
      </rPr>
      <t>Unit: passengers / year</t>
    </r>
  </si>
  <si>
    <t xml:space="preserve"> 20.578.145 passengers / year
(baseline year: 2022)</t>
  </si>
  <si>
    <t>23.660.000 passengers / year
(15%-25% increase)</t>
  </si>
  <si>
    <r>
      <rPr>
        <i/>
        <sz val="11"/>
        <color rgb="FF000000"/>
        <rFont val="Calibri"/>
        <family val="2"/>
      </rPr>
      <t xml:space="preserve">Amount of CO2 emitted from the traffic in the city
</t>
    </r>
    <r>
      <rPr>
        <b/>
        <i/>
        <sz val="11"/>
        <color rgb="FF000000"/>
        <rFont val="Calibri"/>
        <family val="2"/>
      </rPr>
      <t>Units: tonnes of CO2 (yearly)</t>
    </r>
  </si>
  <si>
    <t>480671,3 CO2 tonnes
Baseline year: 2021</t>
  </si>
  <si>
    <t xml:space="preserve">
442.500 - 461.500 CO2 tonnes
(Decrease between 4-8%)</t>
  </si>
  <si>
    <r>
      <rPr>
        <i/>
        <sz val="11"/>
        <color rgb="FF000000"/>
        <rFont val="Calibri"/>
      </rPr>
      <t xml:space="preserve">% of regularity of PT with a specific commercial speed 
</t>
    </r>
    <r>
      <rPr>
        <b/>
        <i/>
        <sz val="11"/>
        <color rgb="FF000000"/>
        <rFont val="Calibri"/>
      </rPr>
      <t xml:space="preserve">Units: % 
</t>
    </r>
  </si>
  <si>
    <t>VALL_MS1_IND7</t>
  </si>
  <si>
    <t>Comercial speed 15,60 km/h with PT regularity 95,59%; 
(2022)</t>
  </si>
  <si>
    <t>Same comercial speed with more passengers
related to the fleet managment model (bigger buses, frequency)</t>
  </si>
  <si>
    <t>VALL_MS2_IND7</t>
  </si>
  <si>
    <t>see value above</t>
  </si>
  <si>
    <t>VALL_MS3_IND7</t>
  </si>
  <si>
    <t>VALL_MS4_IND7</t>
  </si>
  <si>
    <t>VALL_MS5_IND7</t>
  </si>
  <si>
    <r>
      <rPr>
        <i/>
        <sz val="11"/>
        <color rgb="FF000000"/>
        <rFont val="Calibri"/>
        <family val="2"/>
      </rPr>
      <t xml:space="preserve">Average amount of air pollutants (CO, Nox, PM) emitted in LEZ  in an annual basis
</t>
    </r>
    <r>
      <rPr>
        <b/>
        <i/>
        <sz val="11"/>
        <color rgb="FF000000"/>
        <rFont val="Calibri"/>
        <family val="2"/>
      </rPr>
      <t>Unit: ug/m3 annual average</t>
    </r>
  </si>
  <si>
    <t xml:space="preserve"> PM10 19,75 ug/m3
 PM2,5: 11 ug/m3
 NO/NO2: 19,8 ug/m3
 (baseline year=2022)</t>
  </si>
  <si>
    <t xml:space="preserve">3% decrease
</t>
  </si>
  <si>
    <r>
      <rPr>
        <i/>
        <sz val="11"/>
        <color rgb="FF000000"/>
        <rFont val="Calibri"/>
      </rPr>
      <t xml:space="preserve">Average age of the PT users
</t>
    </r>
    <r>
      <rPr>
        <b/>
        <i/>
        <sz val="11"/>
        <color rgb="FF000000"/>
        <rFont val="Calibri"/>
      </rPr>
      <t>Units: age</t>
    </r>
  </si>
  <si>
    <t>VALL_MS2_IND10</t>
  </si>
  <si>
    <t xml:space="preserve">58,8 % over 30 
10,8% under 30
5,4% kids
(Baseline year:2022, </t>
  </si>
  <si>
    <t xml:space="preserve"> increase in 2,5%  for the target in between 30-50 years old   </t>
  </si>
  <si>
    <t>VALL_MS4_IND10</t>
  </si>
  <si>
    <r>
      <rPr>
        <i/>
        <sz val="11"/>
        <color rgb="FF000000"/>
        <rFont val="Calibri"/>
      </rPr>
      <t xml:space="preserve">Gender classification of PT users of the age range between 30-50 
</t>
    </r>
    <r>
      <rPr>
        <b/>
        <i/>
        <sz val="11"/>
        <color rgb="FF000000"/>
        <rFont val="Calibri"/>
      </rPr>
      <t>Units: %male, %female, % of other gender identities</t>
    </r>
  </si>
  <si>
    <t>VALL_MS2_IND11</t>
  </si>
  <si>
    <t>38% male and 62% female 
(baseline year: 2023)</t>
  </si>
  <si>
    <t xml:space="preserve">Increase in 2,5% the male user target age </t>
  </si>
  <si>
    <t>VALL_MS4_IND11</t>
  </si>
  <si>
    <t>IND12</t>
  </si>
  <si>
    <t>PT vulnerable passengers</t>
  </si>
  <si>
    <r>
      <rPr>
        <sz val="11"/>
        <color rgb="FF000000"/>
        <rFont val="Calibri"/>
        <scheme val="minor"/>
      </rPr>
      <t xml:space="preserve">Percentage of PT vulnerable passengers  (families with children, ageing individuals, reduced mobility groups, etc.)
</t>
    </r>
    <r>
      <rPr>
        <b/>
        <sz val="11"/>
        <color rgb="FF000000"/>
        <rFont val="Calibri"/>
        <scheme val="minor"/>
      </rPr>
      <t>Units: %</t>
    </r>
  </si>
  <si>
    <t xml:space="preserve"> 0,3 % 
(baseline year=2022)
</t>
  </si>
  <si>
    <t>IND13</t>
  </si>
  <si>
    <t>Perception of the level of physical accessibility of a mobility service</t>
  </si>
  <si>
    <t>User’s perception of the physical accessibility of the service. This concerns, for instance, the distance to the nearest PT stop and the convenience of getting there. 
Units:% of user perception of level physical accessibility to mobility service with a qualitative score (1-5) of the perception of quality</t>
  </si>
  <si>
    <t>VALL_MS4_IND13</t>
  </si>
  <si>
    <t xml:space="preserve"> 2,937 weighted average
(baseline value:Q1 2023)</t>
  </si>
  <si>
    <t>3-4 weighted average</t>
  </si>
  <si>
    <r>
      <rPr>
        <sz val="11"/>
        <color rgb="FF000000"/>
        <rFont val="Calibri"/>
        <family val="2"/>
        <scheme val="minor"/>
      </rPr>
      <t xml:space="preserve">Average monthly time spent cycling (specifically for bike-sharing systems)
</t>
    </r>
    <r>
      <rPr>
        <b/>
        <sz val="11"/>
        <color rgb="FF000000"/>
        <rFont val="Calibri"/>
        <family val="2"/>
        <scheme val="minor"/>
      </rPr>
      <t>Units: minutes/use</t>
    </r>
  </si>
  <si>
    <t>17 minutes/use
(Baseline period: Feb 2023)</t>
  </si>
  <si>
    <t>20 minutes/ use</t>
  </si>
  <si>
    <r>
      <rPr>
        <sz val="11"/>
        <color rgb="FF000000"/>
        <rFont val="Calibri"/>
        <family val="2"/>
        <scheme val="minor"/>
      </rPr>
      <t xml:space="preserve">Number of bike-sharing users in the city 
</t>
    </r>
    <r>
      <rPr>
        <b/>
        <sz val="11"/>
        <color rgb="FF000000"/>
        <rFont val="Calibri"/>
        <family val="2"/>
        <scheme val="minor"/>
      </rPr>
      <t>Unit: users/month</t>
    </r>
  </si>
  <si>
    <t xml:space="preserve">38.591 users/month
(Baseline year=2023)
</t>
  </si>
  <si>
    <t>40.520 - 42.450 users/month
(5-10% increase)</t>
  </si>
  <si>
    <r>
      <rPr>
        <sz val="11"/>
        <color rgb="FF000000"/>
        <rFont val="Calibri"/>
        <family val="2"/>
        <scheme val="minor"/>
      </rPr>
      <t xml:space="preserve">Number of bike-sharing trips in the city
</t>
    </r>
    <r>
      <rPr>
        <b/>
        <sz val="11"/>
        <color rgb="FF000000"/>
        <rFont val="Calibri"/>
        <family val="2"/>
        <scheme val="minor"/>
      </rPr>
      <t>Units: trips</t>
    </r>
  </si>
  <si>
    <t>244.092 trips
(Baseline year=2023)</t>
  </si>
  <si>
    <t xml:space="preserve">
256.00 - 268.500 trips
(5-10% increase )</t>
  </si>
  <si>
    <r>
      <rPr>
        <i/>
        <sz val="11"/>
        <color rgb="FF000000"/>
        <rFont val="Calibri"/>
        <family val="2"/>
      </rPr>
      <t xml:space="preserve">Number of new mobility services that will be offered at the multimodal hubs
</t>
    </r>
    <r>
      <rPr>
        <b/>
        <i/>
        <sz val="11"/>
        <color rgb="FF000000"/>
        <rFont val="Calibri"/>
        <family val="2"/>
      </rPr>
      <t>Units: services</t>
    </r>
  </si>
  <si>
    <t>There is no baseline value</t>
  </si>
  <si>
    <t>1 mobility service
(cargo bike sharing)</t>
  </si>
  <si>
    <t>There is no baseline. Citizen app is a new app for valladolid</t>
  </si>
  <si>
    <t>IND62</t>
  </si>
  <si>
    <t>Cargo hitching usage</t>
  </si>
  <si>
    <r>
      <rPr>
        <sz val="11"/>
        <color rgb="FF000000"/>
        <rFont val="Calibri"/>
        <family val="2"/>
      </rPr>
      <t xml:space="preserve">Number of trips conducted while exploiting the unused capacity to transfer goods
</t>
    </r>
    <r>
      <rPr>
        <b/>
        <sz val="11"/>
        <color rgb="FF000000"/>
        <rFont val="Calibri"/>
        <family val="2"/>
      </rPr>
      <t xml:space="preserve">
Unit: trips</t>
    </r>
  </si>
  <si>
    <t>there is no baseline value</t>
  </si>
  <si>
    <t>20 trips with cargo bikes</t>
  </si>
  <si>
    <r>
      <rPr>
        <b/>
        <i/>
        <sz val="11"/>
        <color theme="1"/>
        <rFont val="Calibri"/>
        <family val="2"/>
        <scheme val="minor"/>
      </rPr>
      <t xml:space="preserve">Definition: </t>
    </r>
    <r>
      <rPr>
        <i/>
        <sz val="11"/>
        <color theme="1"/>
        <rFont val="Calibri"/>
        <family val="2"/>
        <scheme val="minor"/>
      </rPr>
      <t xml:space="preserve">Percentage of trips using PT during a  day (weekday, week-end day). For an area the model split of both the trips of the residents and the in- and outgoing people are analysed.
</t>
    </r>
    <r>
      <rPr>
        <b/>
        <i/>
        <sz val="11"/>
        <color theme="1"/>
        <rFont val="Calibri"/>
        <family val="2"/>
        <scheme val="minor"/>
      </rPr>
      <t>Unit: % of trips with PT (bus, trolley,train)</t>
    </r>
  </si>
  <si>
    <t>23,5%
(baseline year=2022)</t>
  </si>
  <si>
    <r>
      <rPr>
        <i/>
        <sz val="11"/>
        <color rgb="FF000000"/>
        <rFont val="Calibri"/>
        <family val="2"/>
      </rPr>
      <t xml:space="preserve">Definition: User average reported satisfaction with the overall quality of the public transport system and/or the quality of a specific service. It measures the experience of the user/provider, against its expectations.
</t>
    </r>
    <r>
      <rPr>
        <b/>
        <i/>
        <sz val="11"/>
        <color rgb="FF000000"/>
        <rFont val="Calibri"/>
        <family val="2"/>
      </rPr>
      <t>Units: % of shares of user satisfaction with a qualitative score (1-5) of the perception of quality</t>
    </r>
  </si>
  <si>
    <t>1 (excellent): 12.4%
2 (very good):55%
3 (good): 28.2%
4 (satisfactory):3.4
5 (not satisfactory): 1%
(Baseline year=2022)</t>
  </si>
  <si>
    <t>Scores 1+2: 80%
Scores 3, 4 and 5: 20%</t>
  </si>
  <si>
    <t>Scores 1-2: 35-45%
Scores 3-5: 55-65%</t>
  </si>
  <si>
    <r>
      <rPr>
        <i/>
        <sz val="11"/>
        <color rgb="FF000000"/>
        <rFont val="Calibri"/>
        <family val="2"/>
        <scheme val="minor"/>
      </rPr>
      <t xml:space="preserve">Monthly records of air pollutants (CO, PM1 PM2.5, PM4, PM10, No2, SO2) emitted in a the second circle of the city
</t>
    </r>
    <r>
      <rPr>
        <b/>
        <i/>
        <sz val="11"/>
        <color rgb="FF000000"/>
        <rFont val="Calibri"/>
        <family val="2"/>
        <scheme val="minor"/>
      </rPr>
      <t xml:space="preserve">Unit: µg/m³ CO, PM1 PM2.5, PM4, PM10, No2, SO2
</t>
    </r>
  </si>
  <si>
    <t xml:space="preserve">
Intercity bus staion: (June 2023) 
PM1:24.25 µg/m³
PM2: 26.32 µg/m³
PM4: 27.18 µg/m³
PM10:29.11 µg/m³
No2: 78.23 µg/m³³
S02: 8.66 µg/m³
CO: 330.8 µg/m³
Intercity bus staion: (Ocotober 2022) 
PM1:29.74 µg/m³
PM2: 33.75 µg/m³
PM4: 35.08 µg/m³
PM10:42.97 µg/m³
No2: 91.23 µg/m³
S02: 7.75 µg/m³
CO: 392.97 µg/m³
 Marienske square:         (June 2023)  
 PM1: 2.99 µg/m³
PM2: 6.84 µg/m³
PM4: 7.52 µg/m³
PM10: 8.61 µg/m³
No2 79 µg/m³
So2 7.58 µg/m³
CO: 119.57 µg/m³
Marienske square: (October 2022)  
 PM1: 5.12 µg/m³
PM2: 12.48 µg/m³
PM4: 14.31 µg/m³
PM10: 16.14 µg/m³
No2 98.95 µg/m³
So2 6.89 µg/m³
CO: 244.86 µg/m³ 
</t>
  </si>
  <si>
    <t xml:space="preserve">
Decrease 5 % change compare to the baseline values</t>
  </si>
  <si>
    <r>
      <rPr>
        <sz val="11"/>
        <color rgb="FF000000"/>
        <rFont val="Calibri"/>
        <family val="2"/>
        <scheme val="minor"/>
      </rPr>
      <t xml:space="preserve">Noise levels
Average noise levels in the second circle of the city
</t>
    </r>
    <r>
      <rPr>
        <b/>
        <sz val="11"/>
        <color rgb="FF000000"/>
        <rFont val="Calibri"/>
        <family val="2"/>
        <scheme val="minor"/>
      </rPr>
      <t xml:space="preserve">Units:dB(A)
</t>
    </r>
  </si>
  <si>
    <t xml:space="preserve">
 (June.2023)
 Intercity bus staion:        Avg.  48.33 dB
Max 64 dB
Marianske Square:           Avg. 46.33 dB
Max: 60 dB
(October.2022)
 Intercity bus staion:        Avg.  45.33 dB
Max 58 dB
Marianske Square: Avg. 44.67 dB
Max: 59 dB</t>
  </si>
  <si>
    <t xml:space="preserve">
1-2% decrease in average values</t>
  </si>
  <si>
    <r>
      <t xml:space="preserve">Average time spent cycling (specifically for bike-sharing systems)
</t>
    </r>
    <r>
      <rPr>
        <b/>
        <sz val="11"/>
        <color rgb="FF000000"/>
        <rFont val="Calibri"/>
        <family val="2"/>
        <scheme val="minor"/>
      </rPr>
      <t>Units: minutes</t>
    </r>
  </si>
  <si>
    <t>11.93 minutes
(Baseline year=2022)</t>
  </si>
  <si>
    <t>14.90 minutes
(2.5-3% increase)</t>
  </si>
  <si>
    <r>
      <rPr>
        <sz val="11"/>
        <color rgb="FF000000"/>
        <rFont val="Calibri"/>
        <family val="2"/>
        <scheme val="minor"/>
      </rPr>
      <t xml:space="preserve">Number of bike-sharing users in the city
</t>
    </r>
    <r>
      <rPr>
        <b/>
        <sz val="11"/>
        <color rgb="FF000000"/>
        <rFont val="Calibri"/>
        <family val="2"/>
        <scheme val="minor"/>
      </rPr>
      <t>Unit: users</t>
    </r>
  </si>
  <si>
    <t xml:space="preserve">
40.106 registered users 
Until 31/12/2022</t>
  </si>
  <si>
    <t>48.100
(Increase of 2%)</t>
  </si>
  <si>
    <r>
      <t xml:space="preserve">Number of bike-sharing trips in the city or a specific area of the city
</t>
    </r>
    <r>
      <rPr>
        <b/>
        <sz val="11"/>
        <color theme="1"/>
        <rFont val="Calibri"/>
        <family val="2"/>
        <scheme val="minor"/>
      </rPr>
      <t>Units: trips</t>
    </r>
  </si>
  <si>
    <t xml:space="preserve">
198.773 trips 
(in the period of 25/3/2022 - 12/09/2022)</t>
  </si>
  <si>
    <t>298.000
Increase of 5%</t>
  </si>
  <si>
    <r>
      <rPr>
        <sz val="11"/>
        <color rgb="FF000000"/>
        <rFont val="Calibri"/>
        <family val="2"/>
      </rPr>
      <t xml:space="preserve">Number of occupied parking spaces compared to the total number of available parking spaces
</t>
    </r>
    <r>
      <rPr>
        <b/>
        <sz val="11"/>
        <color rgb="FF000000"/>
        <rFont val="Calibri"/>
        <family val="2"/>
      </rPr>
      <t>Unit: number of cars using the available parking spaces</t>
    </r>
  </si>
  <si>
    <r>
      <rPr>
        <sz val="11"/>
        <color rgb="FF000000"/>
        <rFont val="Calibri"/>
        <family val="2"/>
        <scheme val="minor"/>
      </rPr>
      <t>The baseline value is not available right now due to data constraints. However, by the end of 2024 (September to December)</t>
    </r>
    <r>
      <rPr>
        <b/>
        <sz val="11"/>
        <color rgb="FFFF0000"/>
        <rFont val="Calibri"/>
        <family val="2"/>
      </rPr>
      <t xml:space="preserve"> </t>
    </r>
    <r>
      <rPr>
        <sz val="11"/>
        <color rgb="FF000000"/>
        <rFont val="Calibri"/>
        <family val="2"/>
        <scheme val="minor"/>
      </rPr>
      <t xml:space="preserve">the city of Zilina will install 118 parking sensors as part of SPINE. The data collected from these sensors will provide the baseline value.
</t>
    </r>
  </si>
  <si>
    <t>2%-5% decrease the number of cars using parking station</t>
  </si>
  <si>
    <r>
      <t xml:space="preserve">Number of digital screens that will be installed in the city to provide real-time information to the users
</t>
    </r>
    <r>
      <rPr>
        <b/>
        <i/>
        <sz val="11"/>
        <color rgb="FF000000"/>
        <rFont val="Calibri"/>
        <family val="2"/>
        <scheme val="minor"/>
      </rPr>
      <t>Units: digital screens</t>
    </r>
  </si>
  <si>
    <t xml:space="preserve">There is no baseline values. Currently no digital screens are available in the places where we are going to implement SPINE's intervantions </t>
  </si>
  <si>
    <t>6 additional digital screens</t>
  </si>
  <si>
    <r>
      <rPr>
        <sz val="11"/>
        <color rgb="FF000000"/>
        <rFont val="Calibri"/>
        <family val="2"/>
      </rPr>
      <t xml:space="preserve">Number of transport modes/mobility services integrated within the multimodal journey planner app
</t>
    </r>
    <r>
      <rPr>
        <b/>
        <sz val="11"/>
        <color rgb="FF000000"/>
        <rFont val="Calibri"/>
        <family val="2"/>
      </rPr>
      <t xml:space="preserve">Unit: mobility services </t>
    </r>
  </si>
  <si>
    <t>There is no baseline. The multimodal journey planner app is a new app for Zilina</t>
  </si>
  <si>
    <t>3 services
(PT, bikesharing and private car)</t>
  </si>
  <si>
    <r>
      <rPr>
        <sz val="11"/>
        <color rgb="FF000000"/>
        <rFont val="Calibri"/>
        <family val="2"/>
      </rPr>
      <t xml:space="preserve">Number of trips requests through the multimodal journey planner app
</t>
    </r>
    <r>
      <rPr>
        <b/>
        <sz val="11"/>
        <color rgb="FF000000"/>
        <rFont val="Calibri"/>
        <family val="2"/>
      </rPr>
      <t>Unit: requests / day</t>
    </r>
  </si>
  <si>
    <t>1500 - 2000 requests/day</t>
  </si>
  <si>
    <r>
      <rPr>
        <sz val="11"/>
        <color rgb="FF000000"/>
        <rFont val="Calibri"/>
        <family val="2"/>
      </rPr>
      <t xml:space="preserve">Number of user registrations or accounts created on the multimodal journey planner app
</t>
    </r>
    <r>
      <rPr>
        <b/>
        <sz val="11"/>
        <color rgb="FF000000"/>
        <rFont val="Calibri"/>
        <family val="2"/>
      </rPr>
      <t>Units: users/accounts</t>
    </r>
  </si>
  <si>
    <t xml:space="preserve">
500-700 users/account</t>
  </si>
  <si>
    <r>
      <rPr>
        <i/>
        <sz val="11"/>
        <color rgb="FF000000"/>
        <rFont val="Calibri"/>
        <family val="2"/>
        <scheme val="minor"/>
      </rPr>
      <t xml:space="preserve">Number of traffic lights that are included in the green wave
</t>
    </r>
    <r>
      <rPr>
        <b/>
        <i/>
        <sz val="11"/>
        <color rgb="FF000000"/>
        <rFont val="Calibri"/>
        <family val="2"/>
        <scheme val="minor"/>
      </rPr>
      <t>Unit: Intersections</t>
    </r>
  </si>
  <si>
    <t>2%
(Baseline year=2020)</t>
  </si>
  <si>
    <t>Increase PT modal share 30% (including the on-demand PT service offered by SPINE)</t>
  </si>
  <si>
    <t>There is currently no available data. The urban bus of Heraklion (AKHE) will conduct relevant research before and after the implementation of SPINE measures</t>
  </si>
  <si>
    <t>25% increase of users satisfaction in comparison with baseline</t>
  </si>
  <si>
    <r>
      <rPr>
        <i/>
        <sz val="11"/>
        <color rgb="FF000000"/>
        <rFont val="Calibri"/>
        <family val="2"/>
      </rPr>
      <t xml:space="preserve">Definition: User average reported satisfaction with the overall quality of the on-demand service implemented by SPINE. It measures the experience of the user/provider, against its expectations.
</t>
    </r>
    <r>
      <rPr>
        <b/>
        <i/>
        <sz val="11"/>
        <color rgb="FF000000"/>
        <rFont val="Calibri"/>
        <family val="2"/>
      </rPr>
      <t>Units: % of shares with a qualitative score (1-5) of the perception of quality</t>
    </r>
  </si>
  <si>
    <t>There is no baseline. The on-demand mobility service is a new measure for Heraklion</t>
  </si>
  <si>
    <t xml:space="preserve"> </t>
  </si>
  <si>
    <t>Scores 1 to 3: 60%
Socres 4 and 5: 40% 
(where 1: very unsatisfied and 5: very satisfied)</t>
  </si>
  <si>
    <r>
      <rPr>
        <i/>
        <sz val="11"/>
        <color rgb="FF000000"/>
        <rFont val="Calibri"/>
        <family val="2"/>
        <scheme val="minor"/>
      </rPr>
      <t xml:space="preserve">Number of passengers in specific PT lines/routes or in the whole city (it depends on the city measures)
</t>
    </r>
    <r>
      <rPr>
        <b/>
        <i/>
        <sz val="11"/>
        <color rgb="FF000000"/>
        <rFont val="Calibri"/>
        <family val="2"/>
        <scheme val="minor"/>
      </rPr>
      <t>Unit: passengers / day (week days)</t>
    </r>
  </si>
  <si>
    <t>there is no baseline value as this will be a new service for Heraklion</t>
  </si>
  <si>
    <t>10-20 passengers</t>
  </si>
  <si>
    <t>Number of digital signages that will be installed in the city
Unit: Number of digital signages</t>
  </si>
  <si>
    <t>2
(at the central square and the port)</t>
  </si>
  <si>
    <t>There is no baseline as the multimodal journey planner app is a new measure for Heraklion</t>
  </si>
  <si>
    <t>2.000 users</t>
  </si>
  <si>
    <t>Number of trips conducted while exploiting the unused capacity to transfer goods
Units: trips / day</t>
  </si>
  <si>
    <t>There is no baseline as cargo hitchning is a new measure for Heraklion</t>
  </si>
  <si>
    <t>2 trips / day</t>
  </si>
  <si>
    <t>14.3%</t>
  </si>
  <si>
    <t xml:space="preserve">There is no baseline value due to data constraints. The city will conduct a relevant survey before the implementation of the interventions </t>
  </si>
  <si>
    <t>25% improvement in comparison with baseline</t>
  </si>
  <si>
    <t>Ιουν-23</t>
  </si>
  <si>
    <r>
      <t>User average reported satisfaction with the overall quality of the SPINE solutions. It measures the experience of the user/provider, against its expectations.</t>
    </r>
    <r>
      <rPr>
        <b/>
        <i/>
        <sz val="11"/>
        <color rgb="FF000000"/>
        <rFont val="Calibri"/>
        <family val="2"/>
      </rPr>
      <t xml:space="preserve">
Unit:% of user average satisfaction with a qualitative score (1-5) of the perception of quality</t>
    </r>
  </si>
  <si>
    <t>ROU_MS1_IND3</t>
  </si>
  <si>
    <t>Weighted average 4/5</t>
  </si>
  <si>
    <t>ROU_MS2_IND3</t>
  </si>
  <si>
    <t>ROU_MS3_IND3</t>
  </si>
  <si>
    <t>ROU_MS4_IND3</t>
  </si>
  <si>
    <r>
      <rPr>
        <sz val="11"/>
        <color rgb="FF000000"/>
        <rFont val="Calibri"/>
      </rPr>
      <t xml:space="preserve">Number of occupied parking spaces compared to the total number of available parking spaces
</t>
    </r>
    <r>
      <rPr>
        <b/>
        <sz val="11"/>
        <color rgb="FF000000"/>
        <rFont val="Calibri"/>
      </rPr>
      <t xml:space="preserve">
Unit: % Percentage of occupied parking spaces based on subsribers and total unit ticket purchase number compared to total  parking place)</t>
    </r>
  </si>
  <si>
    <t>ROU_MS1_IND42</t>
  </si>
  <si>
    <t>IND50</t>
  </si>
  <si>
    <t>Demand of on-demand services</t>
  </si>
  <si>
    <r>
      <rPr>
        <sz val="11"/>
        <color rgb="FF000000"/>
        <rFont val="Calibri"/>
      </rPr>
      <t xml:space="preserve">Percentage of people travelling with on-demand services compared to PT trips
</t>
    </r>
    <r>
      <rPr>
        <b/>
        <sz val="11"/>
        <color rgb="FF000000"/>
        <rFont val="Calibri"/>
      </rPr>
      <t xml:space="preserve">
Unit: % of total travel regarding total public transport trip number in Elbeuf Area</t>
    </r>
  </si>
  <si>
    <t>ROU_MS4_IND50</t>
  </si>
  <si>
    <r>
      <rPr>
        <sz val="11"/>
        <color rgb="FF000000"/>
        <rFont val="Calibri"/>
      </rPr>
      <t xml:space="preserve">1% 
</t>
    </r>
    <r>
      <rPr>
        <sz val="11"/>
        <color rgb="FFFF0000"/>
        <rFont val="Calibri"/>
      </rPr>
      <t xml:space="preserve">
</t>
    </r>
  </si>
  <si>
    <t>Mobility integration in the MaaS app</t>
  </si>
  <si>
    <r>
      <t>Number of transport modes/mobility services integrated within the Maas app</t>
    </r>
    <r>
      <rPr>
        <b/>
        <i/>
        <sz val="11"/>
        <color rgb="FF000000"/>
        <rFont val="Calibri"/>
        <family val="2"/>
      </rPr>
      <t xml:space="preserve">
Unit: mobility services </t>
    </r>
  </si>
  <si>
    <t>ROU_MS1_IND56</t>
  </si>
  <si>
    <t>There is no baseline value as Maas app is a new SPINE solution</t>
  </si>
  <si>
    <t>7 different modes
(PT, private car, TOD, taxi, bikesharing, carpooling
car parks)</t>
  </si>
  <si>
    <t>ROU_MS2_IND56</t>
  </si>
  <si>
    <r>
      <t>Number of transport modes/mobility services integrated within the multimodal journey planner app</t>
    </r>
    <r>
      <rPr>
        <b/>
        <i/>
        <sz val="11"/>
        <color rgb="FF000000"/>
        <rFont val="Calibri"/>
        <family val="2"/>
      </rPr>
      <t xml:space="preserve">
Unit: mobility services </t>
    </r>
  </si>
  <si>
    <t>ROU_MS3_IND56</t>
  </si>
  <si>
    <t>ROU_MS4_IND56</t>
  </si>
  <si>
    <t>SPINE technical partner</t>
  </si>
  <si>
    <t>Cities in collaboration with local partners and transport operators</t>
  </si>
  <si>
    <t>3. accidents and injuries</t>
  </si>
  <si>
    <t>INSY</t>
  </si>
  <si>
    <t>MS7: LEZ (Low Emission Zone)</t>
  </si>
  <si>
    <t>CINESI + Support from modeler partners if possible</t>
  </si>
  <si>
    <t>IBI</t>
  </si>
  <si>
    <t>MOBY</t>
  </si>
  <si>
    <t>ATOM</t>
  </si>
  <si>
    <t>YUNEX</t>
  </si>
  <si>
    <t>SAGULPA</t>
  </si>
  <si>
    <t>Cities in collaboration with local partners and transport operators + AIM (and YUNEX in Heraklion)</t>
  </si>
  <si>
    <t>KNT</t>
  </si>
  <si>
    <t>ASTIKO KTEL (Public Transportation of Heraklion Municipality) + YUNEX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</si>
</sst>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0%"/>
    <numFmt numFmtId="165" formatCode="_-* #,##0_-;\-* #,##0_-;_-* &quot;-&quot;??_-;_-@_-"/>
  </numFmts>
  <fonts count="79">
    <font>
      <sz val="11"/>
      <color theme="1"/>
      <name val="Calibri"/>
      <family val="2"/>
      <scheme val="minor"/>
    </font>
    <font>
      <sz val="12"/>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b/>
      <i/>
      <sz val="11"/>
      <color theme="1"/>
      <name val="Calibri"/>
      <family val="2"/>
      <scheme val="minor"/>
    </font>
    <font>
      <i/>
      <sz val="11"/>
      <color rgb="FF000000"/>
      <name val="Calibri"/>
      <family val="2"/>
    </font>
    <font>
      <i/>
      <sz val="11"/>
      <color rgb="FFFF0000"/>
      <name val="Calibri"/>
      <family val="2"/>
      <scheme val="minor"/>
    </font>
    <font>
      <i/>
      <sz val="11"/>
      <color rgb="FFFF0000"/>
      <name val="Calibri"/>
      <family val="2"/>
    </font>
    <font>
      <i/>
      <sz val="11"/>
      <color theme="1"/>
      <name val="Calibri"/>
      <family val="2"/>
    </font>
    <font>
      <sz val="11"/>
      <color rgb="FF000000"/>
      <name val="Calibri"/>
      <family val="2"/>
    </font>
    <font>
      <sz val="11"/>
      <color rgb="FFFF0000"/>
      <name val="Calibri"/>
      <family val="2"/>
      <charset val="1"/>
    </font>
    <font>
      <i/>
      <sz val="11"/>
      <color rgb="FF000000"/>
      <name val="Calibri"/>
      <family val="2"/>
      <scheme val="minor"/>
    </font>
    <font>
      <sz val="11"/>
      <color theme="1"/>
      <name val="Calibri"/>
      <family val="2"/>
      <charset val="1"/>
    </font>
    <font>
      <b/>
      <sz val="11"/>
      <color rgb="FFFF0000"/>
      <name val="Calibri"/>
      <family val="2"/>
      <scheme val="minor"/>
    </font>
    <font>
      <i/>
      <sz val="11"/>
      <color theme="1"/>
      <name val="Calibri (Body)"/>
    </font>
    <font>
      <b/>
      <i/>
      <sz val="11"/>
      <color rgb="FF000000"/>
      <name val="Calibri"/>
      <family val="2"/>
      <scheme val="minor"/>
    </font>
    <font>
      <sz val="11"/>
      <color theme="1"/>
      <name val="Calibri"/>
      <family val="2"/>
    </font>
    <font>
      <sz val="11"/>
      <color rgb="FF000000"/>
      <name val="Calibri"/>
      <family val="2"/>
      <scheme val="minor"/>
    </font>
    <font>
      <b/>
      <sz val="11"/>
      <color rgb="FF000000"/>
      <name val="Calibri"/>
      <family val="2"/>
      <scheme val="minor"/>
    </font>
    <font>
      <b/>
      <sz val="11"/>
      <color rgb="FFFF0000"/>
      <name val="Calibri"/>
      <family val="2"/>
    </font>
    <font>
      <b/>
      <sz val="11"/>
      <color rgb="FF000000"/>
      <name val="Calibri"/>
      <family val="2"/>
    </font>
    <font>
      <b/>
      <i/>
      <sz val="11"/>
      <color rgb="FF000000"/>
      <name val="Calibri"/>
      <family val="2"/>
    </font>
    <font>
      <sz val="8"/>
      <name val="Calibri"/>
      <family val="2"/>
      <scheme val="minor"/>
    </font>
    <font>
      <sz val="11"/>
      <color rgb="FF000000"/>
      <name val="Calibri Light"/>
      <family val="2"/>
    </font>
    <font>
      <sz val="11"/>
      <name val="Calibri Light"/>
      <family val="2"/>
    </font>
    <font>
      <u/>
      <sz val="11"/>
      <color theme="10"/>
      <name val="Calibri"/>
      <family val="2"/>
      <scheme val="minor"/>
    </font>
    <font>
      <sz val="11"/>
      <color rgb="FFFF0000"/>
      <name val="Calibri"/>
      <family val="2"/>
      <scheme val="minor"/>
    </font>
    <font>
      <sz val="11"/>
      <color rgb="FF006100"/>
      <name val="Calibri"/>
      <family val="2"/>
      <scheme val="minor"/>
    </font>
    <font>
      <sz val="11"/>
      <color theme="1"/>
      <name val="Calibri (Body)"/>
    </font>
    <font>
      <i/>
      <sz val="9"/>
      <color rgb="FF000000"/>
      <name val="Calibri"/>
      <family val="2"/>
    </font>
    <font>
      <b/>
      <sz val="11"/>
      <color theme="1"/>
      <name val="Calibri (Body)"/>
    </font>
    <font>
      <sz val="11"/>
      <color rgb="FF000000"/>
      <name val="Calibri (Body)"/>
    </font>
    <font>
      <b/>
      <sz val="11"/>
      <color theme="1"/>
      <name val="Calibri Light"/>
      <family val="2"/>
      <charset val="161"/>
      <scheme val="major"/>
    </font>
    <font>
      <i/>
      <sz val="11"/>
      <color theme="1"/>
      <name val="Calibri Light"/>
      <family val="2"/>
      <charset val="161"/>
      <scheme val="major"/>
    </font>
    <font>
      <sz val="11"/>
      <color theme="1"/>
      <name val="Calibri Light"/>
      <family val="2"/>
      <charset val="161"/>
      <scheme val="major"/>
    </font>
    <font>
      <sz val="11"/>
      <color rgb="FF000000"/>
      <name val="Calibri"/>
      <family val="2"/>
      <charset val="161"/>
      <scheme val="minor"/>
    </font>
    <font>
      <sz val="11"/>
      <color rgb="FF000000"/>
      <name val="Calibri"/>
      <family val="2"/>
      <charset val="161"/>
    </font>
    <font>
      <sz val="11"/>
      <color theme="1"/>
      <name val="Calibri"/>
      <family val="2"/>
      <charset val="161"/>
    </font>
    <font>
      <b/>
      <i/>
      <sz val="12"/>
      <color theme="1"/>
      <name val="Calibri"/>
      <family val="2"/>
      <scheme val="minor"/>
    </font>
    <font>
      <i/>
      <sz val="12"/>
      <color theme="1"/>
      <name val="Calibri"/>
      <family val="2"/>
      <scheme val="minor"/>
    </font>
    <font>
      <i/>
      <sz val="14"/>
      <color theme="1"/>
      <name val="Calibri"/>
      <family val="2"/>
      <scheme val="minor"/>
    </font>
    <font>
      <i/>
      <sz val="14"/>
      <color theme="1"/>
      <name val="Calibri Light"/>
      <family val="2"/>
      <charset val="161"/>
      <scheme val="major"/>
    </font>
    <font>
      <sz val="14"/>
      <color theme="1"/>
      <name val="Calibri"/>
      <family val="2"/>
      <scheme val="minor"/>
    </font>
    <font>
      <b/>
      <i/>
      <sz val="12"/>
      <color rgb="FF000000"/>
      <name val="Calibri"/>
      <family val="2"/>
      <scheme val="minor"/>
    </font>
    <font>
      <i/>
      <sz val="12"/>
      <color rgb="FF000000"/>
      <name val="Calibri"/>
      <family val="2"/>
      <scheme val="minor"/>
    </font>
    <font>
      <sz val="12"/>
      <color rgb="FF000000"/>
      <name val="Calibri"/>
      <family val="2"/>
      <scheme val="minor"/>
    </font>
    <font>
      <b/>
      <sz val="12"/>
      <color rgb="FF000000"/>
      <name val="Calibri"/>
      <family val="2"/>
      <scheme val="minor"/>
    </font>
    <font>
      <b/>
      <sz val="12"/>
      <color theme="1"/>
      <name val="Calibri"/>
      <family val="2"/>
      <scheme val="minor"/>
    </font>
    <font>
      <sz val="11"/>
      <color theme="1"/>
      <name val="Calibri"/>
      <family val="2"/>
      <charset val="161"/>
      <scheme val="minor"/>
    </font>
    <font>
      <sz val="11"/>
      <color rgb="FFFF0000"/>
      <name val="Calibri"/>
      <family val="2"/>
      <charset val="161"/>
    </font>
    <font>
      <b/>
      <sz val="11"/>
      <color rgb="FF000000"/>
      <name val="Calibri"/>
      <family val="2"/>
      <charset val="161"/>
      <scheme val="minor"/>
    </font>
    <font>
      <sz val="11"/>
      <name val="Calibri (Body)"/>
      <charset val="161"/>
    </font>
    <font>
      <sz val="11"/>
      <name val="Calibri"/>
      <family val="2"/>
      <scheme val="minor"/>
    </font>
    <font>
      <sz val="11"/>
      <color rgb="FF000000"/>
      <name val="Calibri"/>
      <family val="2"/>
      <charset val="186"/>
      <scheme val="minor"/>
    </font>
    <font>
      <b/>
      <sz val="11"/>
      <color rgb="FF7030A0"/>
      <name val="Calibri"/>
      <family val="2"/>
      <scheme val="minor"/>
    </font>
    <font>
      <sz val="11"/>
      <color rgb="FF444444"/>
      <name val="Calibri"/>
      <family val="2"/>
      <charset val="1"/>
    </font>
    <font>
      <i/>
      <sz val="9"/>
      <color rgb="FF000000"/>
      <name val="Calibri"/>
      <family val="2"/>
      <scheme val="minor"/>
    </font>
    <font>
      <sz val="10"/>
      <color rgb="FF000000"/>
      <name val="Calibri"/>
      <family val="2"/>
      <charset val="1"/>
    </font>
    <font>
      <sz val="11"/>
      <color rgb="FF000000"/>
      <name val="Calibri"/>
      <family val="2"/>
      <charset val="1"/>
    </font>
    <font>
      <i/>
      <sz val="10"/>
      <color theme="1"/>
      <name val="Calibri"/>
      <family val="2"/>
      <scheme val="minor"/>
    </font>
    <font>
      <sz val="12"/>
      <color rgb="FF000000"/>
      <name val="Calibri (Body)"/>
    </font>
    <font>
      <i/>
      <sz val="11"/>
      <color theme="1"/>
      <name val="Calibri Light"/>
      <family val="2"/>
      <scheme val="major"/>
    </font>
    <font>
      <i/>
      <sz val="12"/>
      <color rgb="FF000000"/>
      <name val="Calibri"/>
      <family val="2"/>
    </font>
    <font>
      <b/>
      <i/>
      <sz val="12"/>
      <color rgb="FF000000"/>
      <name val="Calibri"/>
      <family val="2"/>
    </font>
    <font>
      <sz val="11"/>
      <color rgb="FF000000"/>
      <name val="Calibri"/>
      <family val="2"/>
      <charset val="186"/>
    </font>
    <font>
      <i/>
      <sz val="9"/>
      <color theme="1"/>
      <name val="Calibri"/>
      <family val="2"/>
      <scheme val="minor"/>
    </font>
    <font>
      <i/>
      <sz val="11"/>
      <color rgb="FF000000"/>
      <name val="Calibri"/>
    </font>
    <font>
      <b/>
      <i/>
      <sz val="11"/>
      <color rgb="FF000000"/>
      <name val="Calibri"/>
    </font>
    <font>
      <sz val="11"/>
      <color rgb="FF000000"/>
      <name val="Calibri"/>
      <scheme val="minor"/>
    </font>
    <font>
      <b/>
      <sz val="11"/>
      <color rgb="FF000000"/>
      <name val="Calibri"/>
      <scheme val="minor"/>
    </font>
    <font>
      <i/>
      <sz val="11"/>
      <color rgb="FF000000"/>
      <name val="Calibri Light"/>
      <family val="2"/>
      <charset val="161"/>
    </font>
    <font>
      <b/>
      <sz val="11"/>
      <color rgb="FF2F75B5"/>
      <name val="Calibri"/>
      <family val="2"/>
    </font>
    <font>
      <i/>
      <sz val="11"/>
      <color rgb="FF000000"/>
      <name val="Calibri Light"/>
      <family val="2"/>
    </font>
    <font>
      <b/>
      <sz val="11"/>
      <color rgb="FF000000"/>
      <name val="Calibri"/>
    </font>
    <font>
      <sz val="11"/>
      <color rgb="FF000000"/>
      <name val="Calibri"/>
    </font>
    <font>
      <sz val="11"/>
      <color rgb="FFFF0000"/>
      <name val="Calibri"/>
    </font>
    <font>
      <sz val="11"/>
      <color rgb="FFFF0000"/>
      <name val="Calibri"/>
      <family val="2"/>
    </font>
  </fonts>
  <fills count="21">
    <fill>
      <patternFill patternType="none"/>
    </fill>
    <fill>
      <patternFill patternType="gray125"/>
    </fill>
    <fill>
      <patternFill patternType="solid">
        <fgColor theme="7" tint="0.79998168889431442"/>
        <bgColor indexed="64"/>
      </patternFill>
    </fill>
    <fill>
      <patternFill patternType="solid">
        <fgColor rgb="FFFFCC00"/>
        <bgColor indexed="64"/>
      </patternFill>
    </fill>
    <fill>
      <patternFill patternType="solid">
        <fgColor rgb="FF008080"/>
        <bgColor indexed="64"/>
      </patternFill>
    </fill>
    <fill>
      <patternFill patternType="solid">
        <fgColor rgb="FF6699FF"/>
        <bgColor indexed="64"/>
      </patternFill>
    </fill>
    <fill>
      <patternFill patternType="solid">
        <fgColor theme="2"/>
        <bgColor indexed="64"/>
      </patternFill>
    </fill>
    <fill>
      <patternFill patternType="solid">
        <fgColor theme="7"/>
        <bgColor indexed="64"/>
      </patternFill>
    </fill>
    <fill>
      <patternFill patternType="solid">
        <fgColor theme="0"/>
        <bgColor indexed="64"/>
      </patternFill>
    </fill>
    <fill>
      <patternFill patternType="solid">
        <fgColor theme="0" tint="-0.249977111117893"/>
        <bgColor indexed="64"/>
      </patternFill>
    </fill>
    <fill>
      <patternFill patternType="solid">
        <fgColor rgb="FFFFFFFF"/>
        <bgColor indexed="64"/>
      </patternFill>
    </fill>
    <fill>
      <patternFill patternType="solid">
        <fgColor theme="5" tint="0.79998168889431442"/>
        <bgColor indexed="64"/>
      </patternFill>
    </fill>
    <fill>
      <patternFill patternType="solid">
        <fgColor theme="5" tint="0.39997558519241921"/>
        <bgColor indexed="64"/>
      </patternFill>
    </fill>
    <fill>
      <patternFill patternType="solid">
        <fgColor theme="8" tint="0.59999389629810485"/>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theme="5"/>
        <bgColor indexed="64"/>
      </patternFill>
    </fill>
    <fill>
      <patternFill patternType="solid">
        <fgColor rgb="FFC6EFCE"/>
      </patternFill>
    </fill>
    <fill>
      <patternFill patternType="solid">
        <fgColor rgb="FFFFFFFF"/>
        <bgColor rgb="FF000000"/>
      </patternFill>
    </fill>
    <fill>
      <patternFill patternType="solid">
        <fgColor rgb="FFFFF2CC"/>
        <bgColor rgb="FF000000"/>
      </patternFill>
    </fill>
    <fill>
      <patternFill patternType="solid">
        <fgColor rgb="FFBFBFBF"/>
        <bgColor rgb="FF000000"/>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0" fontId="27" fillId="0" borderId="0" applyNumberFormat="0" applyFill="0" applyBorder="0" applyAlignment="0" applyProtection="0"/>
    <xf numFmtId="0" fontId="29" fillId="17" borderId="0" applyNumberFormat="0" applyBorder="0" applyAlignment="0" applyProtection="0"/>
    <xf numFmtId="43" fontId="3" fillId="0" borderId="0" applyFont="0" applyFill="0" applyBorder="0" applyAlignment="0" applyProtection="0"/>
    <xf numFmtId="9" fontId="3" fillId="0" borderId="0" applyFont="0" applyFill="0" applyBorder="0" applyAlignment="0" applyProtection="0"/>
  </cellStyleXfs>
  <cellXfs count="243">
    <xf numFmtId="0" fontId="0" fillId="0" borderId="0" xfId="0"/>
    <xf numFmtId="0" fontId="4" fillId="3" borderId="0" xfId="0" applyFont="1" applyFill="1"/>
    <xf numFmtId="0" fontId="4" fillId="4" borderId="0" xfId="0" applyFont="1" applyFill="1"/>
    <xf numFmtId="0" fontId="5" fillId="4" borderId="0" xfId="0" applyFont="1" applyFill="1" applyAlignment="1">
      <alignment vertical="top" wrapText="1"/>
    </xf>
    <xf numFmtId="0" fontId="5" fillId="3" borderId="0" xfId="0" applyFont="1" applyFill="1" applyAlignment="1">
      <alignment vertical="top" wrapText="1"/>
    </xf>
    <xf numFmtId="0" fontId="5" fillId="2" borderId="1" xfId="0" applyFont="1" applyFill="1" applyBorder="1" applyAlignment="1">
      <alignment vertical="center" wrapText="1"/>
    </xf>
    <xf numFmtId="0" fontId="5" fillId="0" borderId="1" xfId="0" applyFont="1" applyBorder="1" applyAlignment="1">
      <alignment vertical="center" wrapText="1"/>
    </xf>
    <xf numFmtId="0" fontId="5" fillId="0" borderId="1" xfId="0" quotePrefix="1" applyFont="1" applyBorder="1" applyAlignment="1">
      <alignment vertical="center" wrapText="1"/>
    </xf>
    <xf numFmtId="0" fontId="0" fillId="6" borderId="0" xfId="0" applyFill="1"/>
    <xf numFmtId="9" fontId="5" fillId="0" borderId="1" xfId="0" applyNumberFormat="1" applyFont="1" applyBorder="1" applyAlignment="1">
      <alignment vertical="center" wrapText="1"/>
    </xf>
    <xf numFmtId="0" fontId="5" fillId="9" borderId="1" xfId="0" applyFont="1" applyFill="1" applyBorder="1" applyAlignment="1">
      <alignment vertical="center" wrapText="1"/>
    </xf>
    <xf numFmtId="17" fontId="5" fillId="0" borderId="1" xfId="0" applyNumberFormat="1" applyFont="1" applyBorder="1" applyAlignment="1">
      <alignment vertical="center" wrapText="1"/>
    </xf>
    <xf numFmtId="0" fontId="5" fillId="9" borderId="1" xfId="0" applyFont="1" applyFill="1" applyBorder="1" applyAlignment="1">
      <alignment horizontal="center" vertical="center" wrapText="1"/>
    </xf>
    <xf numFmtId="0" fontId="0" fillId="8" borderId="0" xfId="0" applyFill="1"/>
    <xf numFmtId="0" fontId="0" fillId="8" borderId="0" xfId="0" applyFill="1" applyAlignment="1">
      <alignment vertical="top"/>
    </xf>
    <xf numFmtId="0" fontId="0" fillId="2" borderId="0" xfId="0" applyFill="1" applyAlignment="1">
      <alignment vertical="top"/>
    </xf>
    <xf numFmtId="0" fontId="0" fillId="9" borderId="0" xfId="0" applyFill="1" applyAlignment="1">
      <alignment vertical="top"/>
    </xf>
    <xf numFmtId="0" fontId="4" fillId="3" borderId="0" xfId="0" applyFont="1" applyFill="1" applyAlignment="1">
      <alignment wrapText="1"/>
    </xf>
    <xf numFmtId="0" fontId="7" fillId="0" borderId="2" xfId="0" applyFont="1" applyBorder="1" applyAlignment="1">
      <alignment vertical="center" wrapText="1"/>
    </xf>
    <xf numFmtId="0" fontId="8" fillId="0" borderId="1" xfId="0" applyFont="1" applyBorder="1" applyAlignment="1">
      <alignment vertical="center" wrapText="1"/>
    </xf>
    <xf numFmtId="0" fontId="10" fillId="0" borderId="1" xfId="0" applyFont="1" applyBorder="1" applyAlignment="1">
      <alignment vertical="center" wrapText="1"/>
    </xf>
    <xf numFmtId="0" fontId="10" fillId="10" borderId="1" xfId="0" applyFont="1" applyFill="1" applyBorder="1" applyAlignment="1">
      <alignment vertical="center" wrapText="1"/>
    </xf>
    <xf numFmtId="0" fontId="8" fillId="10" borderId="1" xfId="0" applyFont="1" applyFill="1" applyBorder="1" applyAlignment="1">
      <alignment vertical="center" wrapText="1"/>
    </xf>
    <xf numFmtId="0" fontId="9" fillId="0" borderId="1" xfId="0" applyFont="1" applyBorder="1" applyAlignment="1">
      <alignment vertical="center" wrapText="1"/>
    </xf>
    <xf numFmtId="17" fontId="8" fillId="0" borderId="1" xfId="0" applyNumberFormat="1" applyFont="1" applyBorder="1" applyAlignment="1">
      <alignment vertical="center" wrapText="1"/>
    </xf>
    <xf numFmtId="164" fontId="5" fillId="0" borderId="1" xfId="0" applyNumberFormat="1" applyFont="1" applyBorder="1" applyAlignment="1">
      <alignment vertical="center" wrapText="1"/>
    </xf>
    <xf numFmtId="17" fontId="13" fillId="0" borderId="1" xfId="0" applyNumberFormat="1" applyFont="1" applyBorder="1" applyAlignment="1">
      <alignment vertical="center" wrapText="1"/>
    </xf>
    <xf numFmtId="0" fontId="5" fillId="10" borderId="1" xfId="0" applyFont="1" applyFill="1" applyBorder="1" applyAlignment="1">
      <alignment vertical="center" wrapText="1"/>
    </xf>
    <xf numFmtId="17" fontId="5" fillId="10" borderId="1" xfId="0" applyNumberFormat="1" applyFont="1" applyFill="1" applyBorder="1" applyAlignment="1">
      <alignment vertical="center" wrapText="1"/>
    </xf>
    <xf numFmtId="0" fontId="0" fillId="10" borderId="0" xfId="0" applyFill="1"/>
    <xf numFmtId="0" fontId="9" fillId="10" borderId="1" xfId="0" applyFont="1" applyFill="1" applyBorder="1" applyAlignment="1">
      <alignment vertical="center" wrapText="1"/>
    </xf>
    <xf numFmtId="17" fontId="13" fillId="10" borderId="1" xfId="0" applyNumberFormat="1" applyFont="1" applyFill="1" applyBorder="1" applyAlignment="1">
      <alignment vertical="center" wrapText="1"/>
    </xf>
    <xf numFmtId="17" fontId="9" fillId="10" borderId="1" xfId="0" applyNumberFormat="1" applyFont="1" applyFill="1" applyBorder="1" applyAlignment="1">
      <alignment vertical="center" wrapText="1"/>
    </xf>
    <xf numFmtId="0" fontId="5" fillId="0" borderId="0" xfId="0" applyFont="1" applyAlignment="1">
      <alignment vertical="center" wrapText="1"/>
    </xf>
    <xf numFmtId="0" fontId="4" fillId="3" borderId="4" xfId="0" applyFont="1" applyFill="1" applyBorder="1"/>
    <xf numFmtId="0" fontId="13" fillId="0" borderId="1" xfId="0" applyFont="1" applyBorder="1" applyAlignment="1">
      <alignment vertical="center" wrapText="1"/>
    </xf>
    <xf numFmtId="0" fontId="13" fillId="10" borderId="1" xfId="0" applyFont="1" applyFill="1" applyBorder="1" applyAlignment="1">
      <alignment vertical="center" wrapText="1"/>
    </xf>
    <xf numFmtId="0" fontId="14" fillId="0" borderId="0" xfId="0" applyFont="1" applyAlignment="1">
      <alignment vertical="center" wrapText="1"/>
    </xf>
    <xf numFmtId="3" fontId="13" fillId="0" borderId="1" xfId="0" applyNumberFormat="1" applyFont="1" applyBorder="1" applyAlignment="1">
      <alignment vertical="center" wrapText="1"/>
    </xf>
    <xf numFmtId="9" fontId="13" fillId="0" borderId="1" xfId="0" applyNumberFormat="1" applyFont="1" applyBorder="1" applyAlignment="1">
      <alignment vertical="center" wrapText="1"/>
    </xf>
    <xf numFmtId="0" fontId="12" fillId="0" borderId="3" xfId="0" applyFont="1" applyBorder="1" applyAlignment="1">
      <alignment vertical="center" wrapText="1"/>
    </xf>
    <xf numFmtId="0" fontId="0" fillId="11" borderId="0" xfId="0" applyFill="1"/>
    <xf numFmtId="0" fontId="0" fillId="12" borderId="0" xfId="0" applyFill="1"/>
    <xf numFmtId="0" fontId="0" fillId="13" borderId="0" xfId="0" applyFill="1"/>
    <xf numFmtId="0" fontId="0" fillId="14" borderId="0" xfId="0" applyFill="1"/>
    <xf numFmtId="0" fontId="0" fillId="2" borderId="0" xfId="0" applyFill="1"/>
    <xf numFmtId="0" fontId="0" fillId="15" borderId="0" xfId="0" applyFill="1"/>
    <xf numFmtId="0" fontId="0" fillId="16" borderId="0" xfId="0" applyFill="1"/>
    <xf numFmtId="17" fontId="7" fillId="10" borderId="1" xfId="0" applyNumberFormat="1" applyFont="1" applyFill="1" applyBorder="1" applyAlignment="1">
      <alignment vertical="center" wrapText="1"/>
    </xf>
    <xf numFmtId="0" fontId="7" fillId="0" borderId="1" xfId="0" applyFont="1" applyBorder="1" applyAlignment="1">
      <alignment vertical="center" wrapText="1"/>
    </xf>
    <xf numFmtId="0" fontId="7" fillId="10" borderId="1" xfId="0" applyFont="1" applyFill="1" applyBorder="1" applyAlignment="1">
      <alignment vertical="center" wrapText="1"/>
    </xf>
    <xf numFmtId="17" fontId="7" fillId="0" borderId="1" xfId="0" applyNumberFormat="1" applyFont="1" applyBorder="1" applyAlignment="1">
      <alignment vertical="center" wrapText="1"/>
    </xf>
    <xf numFmtId="0" fontId="5" fillId="0" borderId="4" xfId="0" applyFont="1" applyBorder="1" applyAlignment="1">
      <alignment vertical="center" wrapText="1"/>
    </xf>
    <xf numFmtId="0" fontId="7" fillId="0" borderId="4" xfId="0" applyFont="1" applyBorder="1" applyAlignment="1">
      <alignment wrapText="1"/>
    </xf>
    <xf numFmtId="0" fontId="0" fillId="0" borderId="0" xfId="0" applyAlignment="1">
      <alignment horizontal="center" wrapText="1"/>
    </xf>
    <xf numFmtId="0" fontId="4" fillId="3" borderId="4" xfId="0" applyFont="1" applyFill="1" applyBorder="1" applyAlignment="1">
      <alignment horizontal="center" wrapText="1"/>
    </xf>
    <xf numFmtId="0" fontId="0" fillId="0" borderId="4" xfId="0" applyBorder="1" applyAlignment="1">
      <alignment horizontal="center" wrapText="1"/>
    </xf>
    <xf numFmtId="0" fontId="5" fillId="0" borderId="1" xfId="0" applyFont="1" applyBorder="1" applyAlignment="1">
      <alignment horizontal="left" vertical="center" wrapText="1"/>
    </xf>
    <xf numFmtId="0" fontId="0" fillId="0" borderId="0" xfId="0" applyAlignment="1">
      <alignment horizontal="left" vertical="center"/>
    </xf>
    <xf numFmtId="0" fontId="5" fillId="0" borderId="1" xfId="0" applyFont="1" applyBorder="1" applyAlignment="1">
      <alignment horizontal="center" vertical="center" wrapText="1"/>
    </xf>
    <xf numFmtId="0" fontId="0" fillId="0" borderId="0" xfId="0" applyAlignment="1">
      <alignment horizontal="center" vertical="center"/>
    </xf>
    <xf numFmtId="0" fontId="0" fillId="0" borderId="1" xfId="0" applyBorder="1" applyAlignment="1">
      <alignment horizontal="left" vertical="center" wrapText="1"/>
    </xf>
    <xf numFmtId="0" fontId="0" fillId="0" borderId="1" xfId="0" applyBorder="1" applyAlignment="1">
      <alignment horizontal="center" vertical="center" wrapText="1"/>
    </xf>
    <xf numFmtId="0" fontId="13" fillId="0" borderId="1" xfId="0" applyFont="1" applyBorder="1" applyAlignment="1">
      <alignment horizontal="left" vertical="center" wrapText="1"/>
    </xf>
    <xf numFmtId="0" fontId="19" fillId="0" borderId="1" xfId="0" applyFont="1" applyBorder="1" applyAlignment="1">
      <alignment horizontal="left" vertical="center" wrapText="1"/>
    </xf>
    <xf numFmtId="0" fontId="7" fillId="0" borderId="1" xfId="0" applyFont="1" applyBorder="1" applyAlignment="1">
      <alignment horizontal="left" vertical="center" wrapText="1"/>
    </xf>
    <xf numFmtId="0" fontId="13" fillId="2" borderId="1" xfId="0" applyFont="1" applyFill="1" applyBorder="1" applyAlignment="1">
      <alignment vertical="center" wrapText="1"/>
    </xf>
    <xf numFmtId="0" fontId="0" fillId="0" borderId="1" xfId="0" applyBorder="1" applyAlignment="1">
      <alignment vertical="center" wrapText="1"/>
    </xf>
    <xf numFmtId="0" fontId="0" fillId="0" borderId="1" xfId="0" applyBorder="1" applyAlignment="1">
      <alignment horizontal="left" vertical="center"/>
    </xf>
    <xf numFmtId="0" fontId="8" fillId="0" borderId="1" xfId="0" quotePrefix="1" applyFont="1" applyBorder="1" applyAlignment="1">
      <alignment horizontal="center" vertical="center" wrapText="1"/>
    </xf>
    <xf numFmtId="0" fontId="5" fillId="5" borderId="1" xfId="0" applyFont="1" applyFill="1" applyBorder="1" applyAlignment="1">
      <alignment horizontal="left" vertical="center" wrapText="1"/>
    </xf>
    <xf numFmtId="0" fontId="0" fillId="0" borderId="1" xfId="0" applyBorder="1" applyAlignment="1">
      <alignment horizontal="center" vertical="center"/>
    </xf>
    <xf numFmtId="0" fontId="19" fillId="0" borderId="1" xfId="0" applyFont="1" applyBorder="1" applyAlignment="1">
      <alignment horizontal="center" vertical="center" wrapText="1"/>
    </xf>
    <xf numFmtId="0" fontId="19" fillId="0" borderId="1" xfId="0" applyFont="1" applyBorder="1" applyAlignment="1">
      <alignment vertical="center" wrapText="1"/>
    </xf>
    <xf numFmtId="0" fontId="11" fillId="0" borderId="1" xfId="0" applyFont="1" applyBorder="1" applyAlignment="1">
      <alignment horizontal="center" vertical="center" wrapText="1"/>
    </xf>
    <xf numFmtId="0" fontId="0" fillId="0" borderId="0" xfId="0" applyAlignment="1">
      <alignment vertical="center" wrapText="1"/>
    </xf>
    <xf numFmtId="0" fontId="30" fillId="0" borderId="1" xfId="0" applyFont="1" applyBorder="1" applyAlignment="1">
      <alignment vertical="center" wrapText="1"/>
    </xf>
    <xf numFmtId="0" fontId="4" fillId="0" borderId="0" xfId="0" applyFont="1"/>
    <xf numFmtId="0" fontId="11" fillId="0" borderId="1" xfId="0" applyFont="1" applyBorder="1" applyAlignment="1">
      <alignment horizontal="left" vertical="center" wrapText="1"/>
    </xf>
    <xf numFmtId="0" fontId="11" fillId="0" borderId="1" xfId="0" applyFont="1" applyBorder="1" applyAlignment="1">
      <alignment vertical="center" wrapText="1"/>
    </xf>
    <xf numFmtId="17" fontId="31" fillId="0" borderId="1" xfId="0" applyNumberFormat="1" applyFont="1" applyBorder="1" applyAlignment="1">
      <alignment vertical="center" wrapText="1"/>
    </xf>
    <xf numFmtId="164" fontId="11" fillId="0" borderId="1" xfId="0" applyNumberFormat="1" applyFont="1" applyBorder="1" applyAlignment="1">
      <alignment horizontal="center" vertical="center" wrapText="1"/>
    </xf>
    <xf numFmtId="0" fontId="8" fillId="0" borderId="1" xfId="0" quotePrefix="1" applyFont="1" applyBorder="1" applyAlignment="1">
      <alignment vertical="center" wrapText="1"/>
    </xf>
    <xf numFmtId="0" fontId="5" fillId="5" borderId="1" xfId="0" applyFont="1" applyFill="1" applyBorder="1" applyAlignment="1">
      <alignment horizontal="center" vertical="center" wrapText="1"/>
    </xf>
    <xf numFmtId="9" fontId="19" fillId="0" borderId="1" xfId="0" applyNumberFormat="1" applyFont="1" applyBorder="1" applyAlignment="1">
      <alignment horizontal="center" vertical="center" wrapText="1"/>
    </xf>
    <xf numFmtId="0" fontId="0" fillId="0" borderId="1" xfId="0" applyBorder="1" applyAlignment="1">
      <alignment vertical="center"/>
    </xf>
    <xf numFmtId="0" fontId="26" fillId="0" borderId="1" xfId="0" applyFont="1" applyBorder="1" applyAlignment="1">
      <alignment horizontal="center" vertical="center" wrapText="1"/>
    </xf>
    <xf numFmtId="0" fontId="25" fillId="0" borderId="1" xfId="0" applyFont="1" applyBorder="1" applyAlignment="1">
      <alignment horizontal="center" vertical="center" wrapText="1"/>
    </xf>
    <xf numFmtId="0" fontId="18" fillId="0" borderId="1" xfId="0" applyFont="1" applyBorder="1" applyAlignment="1">
      <alignment vertical="center" wrapText="1"/>
    </xf>
    <xf numFmtId="17" fontId="35" fillId="9" borderId="1" xfId="0" applyNumberFormat="1" applyFont="1" applyFill="1" applyBorder="1" applyAlignment="1">
      <alignment horizontal="center" vertical="center" wrapText="1"/>
    </xf>
    <xf numFmtId="0" fontId="35" fillId="0" borderId="1" xfId="0" applyFont="1" applyBorder="1" applyAlignment="1">
      <alignment vertical="center" wrapText="1"/>
    </xf>
    <xf numFmtId="17" fontId="35" fillId="0" borderId="1" xfId="0" applyNumberFormat="1" applyFont="1" applyBorder="1" applyAlignment="1">
      <alignment horizontal="center" vertical="center" wrapText="1"/>
    </xf>
    <xf numFmtId="0" fontId="41" fillId="2" borderId="1" xfId="0" applyFont="1" applyFill="1" applyBorder="1" applyAlignment="1">
      <alignment vertical="center" wrapText="1"/>
    </xf>
    <xf numFmtId="0" fontId="41" fillId="9" borderId="1" xfId="0" applyFont="1" applyFill="1" applyBorder="1" applyAlignment="1">
      <alignment horizontal="center" vertical="center" wrapText="1"/>
    </xf>
    <xf numFmtId="0" fontId="41" fillId="0" borderId="1" xfId="0" applyFont="1" applyBorder="1" applyAlignment="1">
      <alignment horizontal="center" vertical="center" wrapText="1"/>
    </xf>
    <xf numFmtId="0" fontId="41" fillId="0" borderId="1" xfId="0" applyFont="1" applyBorder="1" applyAlignment="1">
      <alignment horizontal="left" vertical="center" wrapText="1"/>
    </xf>
    <xf numFmtId="0" fontId="41" fillId="0" borderId="1" xfId="0" applyFont="1" applyBorder="1" applyAlignment="1">
      <alignment vertical="center" wrapText="1"/>
    </xf>
    <xf numFmtId="0" fontId="41" fillId="0" borderId="1" xfId="0" quotePrefix="1" applyFont="1" applyBorder="1" applyAlignment="1">
      <alignment vertical="center" wrapText="1"/>
    </xf>
    <xf numFmtId="0" fontId="42" fillId="9" borderId="1" xfId="0" applyFont="1" applyFill="1" applyBorder="1" applyAlignment="1">
      <alignment horizontal="center" vertical="center" wrapText="1"/>
    </xf>
    <xf numFmtId="17" fontId="43" fillId="9" borderId="1" xfId="0" applyNumberFormat="1" applyFont="1" applyFill="1" applyBorder="1" applyAlignment="1">
      <alignment horizontal="center" vertical="center" wrapText="1"/>
    </xf>
    <xf numFmtId="0" fontId="49" fillId="5" borderId="1" xfId="0" applyFont="1" applyFill="1" applyBorder="1" applyAlignment="1">
      <alignment horizontal="center" vertical="center"/>
    </xf>
    <xf numFmtId="0" fontId="49" fillId="5" borderId="1" xfId="0" applyFont="1" applyFill="1" applyBorder="1" applyAlignment="1">
      <alignment horizontal="left" vertical="center"/>
    </xf>
    <xf numFmtId="0" fontId="47" fillId="0" borderId="1" xfId="0" applyFont="1" applyBorder="1" applyAlignment="1">
      <alignment horizontal="left" vertical="center" wrapText="1"/>
    </xf>
    <xf numFmtId="0" fontId="39" fillId="0" borderId="1" xfId="0" applyFont="1" applyBorder="1" applyAlignment="1">
      <alignment horizontal="left" vertical="center" wrapText="1"/>
    </xf>
    <xf numFmtId="0" fontId="37" fillId="0" borderId="1" xfId="0" applyFont="1" applyBorder="1" applyAlignment="1">
      <alignment horizontal="center" vertical="center" wrapText="1"/>
    </xf>
    <xf numFmtId="0" fontId="37" fillId="0" borderId="1" xfId="0" applyFont="1" applyBorder="1" applyAlignment="1">
      <alignment horizontal="left" vertical="center" wrapText="1"/>
    </xf>
    <xf numFmtId="0" fontId="49" fillId="7" borderId="1" xfId="0" applyFont="1" applyFill="1" applyBorder="1" applyAlignment="1">
      <alignment vertical="center"/>
    </xf>
    <xf numFmtId="0" fontId="4" fillId="7" borderId="1" xfId="0" applyFont="1" applyFill="1" applyBorder="1" applyAlignment="1">
      <alignment vertical="center"/>
    </xf>
    <xf numFmtId="0" fontId="34" fillId="7" borderId="1" xfId="0" applyFont="1" applyFill="1" applyBorder="1" applyAlignment="1">
      <alignment vertical="center"/>
    </xf>
    <xf numFmtId="0" fontId="49" fillId="5" borderId="1" xfId="0" applyFont="1" applyFill="1" applyBorder="1" applyAlignment="1">
      <alignment vertical="center"/>
    </xf>
    <xf numFmtId="0" fontId="0" fillId="0" borderId="0" xfId="0" applyAlignment="1">
      <alignment vertical="center"/>
    </xf>
    <xf numFmtId="0" fontId="5" fillId="7" borderId="1" xfId="0" applyFont="1" applyFill="1" applyBorder="1" applyAlignment="1">
      <alignment vertical="center" wrapText="1"/>
    </xf>
    <xf numFmtId="0" fontId="35" fillId="7" borderId="1" xfId="0" applyFont="1" applyFill="1" applyBorder="1" applyAlignment="1">
      <alignment vertical="center" wrapText="1"/>
    </xf>
    <xf numFmtId="0" fontId="5" fillId="5" borderId="1" xfId="0" applyFont="1" applyFill="1" applyBorder="1" applyAlignment="1">
      <alignment vertical="center" wrapText="1"/>
    </xf>
    <xf numFmtId="0" fontId="44" fillId="0" borderId="0" xfId="0" applyFont="1" applyAlignment="1">
      <alignment vertical="center"/>
    </xf>
    <xf numFmtId="0" fontId="36" fillId="0" borderId="0" xfId="0" applyFont="1" applyAlignment="1">
      <alignment vertical="center"/>
    </xf>
    <xf numFmtId="0" fontId="7" fillId="0" borderId="1" xfId="0" applyFont="1" applyBorder="1" applyAlignment="1">
      <alignment wrapText="1"/>
    </xf>
    <xf numFmtId="0" fontId="28" fillId="0" borderId="1" xfId="0" applyFont="1" applyBorder="1" applyAlignment="1">
      <alignment horizontal="center" vertical="center"/>
    </xf>
    <xf numFmtId="0" fontId="54" fillId="8" borderId="1" xfId="0" quotePrefix="1" applyFont="1" applyFill="1" applyBorder="1" applyAlignment="1">
      <alignment horizontal="center" vertical="center" wrapText="1"/>
    </xf>
    <xf numFmtId="0" fontId="54" fillId="0" borderId="1" xfId="0" applyFont="1" applyBorder="1" applyAlignment="1">
      <alignment horizontal="center" vertical="center" wrapText="1"/>
    </xf>
    <xf numFmtId="0" fontId="54" fillId="0" borderId="1" xfId="0" applyFont="1" applyBorder="1" applyAlignment="1">
      <alignment horizontal="center" vertical="center"/>
    </xf>
    <xf numFmtId="0" fontId="56" fillId="0" borderId="0" xfId="0" applyFont="1" applyAlignment="1">
      <alignment vertical="center"/>
    </xf>
    <xf numFmtId="0" fontId="20"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7" fillId="18" borderId="1" xfId="0" applyFont="1" applyFill="1" applyBorder="1" applyAlignment="1">
      <alignment wrapText="1"/>
    </xf>
    <xf numFmtId="0" fontId="9" fillId="18" borderId="1" xfId="0" applyFont="1" applyFill="1" applyBorder="1" applyAlignment="1">
      <alignment wrapText="1"/>
    </xf>
    <xf numFmtId="17" fontId="58" fillId="0" borderId="1" xfId="0" applyNumberFormat="1" applyFont="1" applyBorder="1" applyAlignment="1">
      <alignment vertical="center" wrapText="1"/>
    </xf>
    <xf numFmtId="0" fontId="19" fillId="0" borderId="1" xfId="0" quotePrefix="1" applyFont="1" applyBorder="1" applyAlignment="1">
      <alignment horizontal="center" vertical="center" wrapText="1"/>
    </xf>
    <xf numFmtId="0" fontId="61" fillId="0" borderId="1" xfId="0" applyFont="1" applyBorder="1" applyAlignment="1">
      <alignment vertical="center" wrapText="1"/>
    </xf>
    <xf numFmtId="3" fontId="5" fillId="0" borderId="1" xfId="0" quotePrefix="1" applyNumberFormat="1" applyFont="1" applyBorder="1" applyAlignment="1">
      <alignment vertical="center" wrapText="1"/>
    </xf>
    <xf numFmtId="0" fontId="47" fillId="0" borderId="1" xfId="0" applyFont="1" applyBorder="1" applyAlignment="1">
      <alignment horizontal="center" vertical="center" wrapText="1"/>
    </xf>
    <xf numFmtId="0" fontId="62" fillId="0" borderId="1" xfId="0" quotePrefix="1" applyFont="1" applyBorder="1" applyAlignment="1">
      <alignment horizontal="center" vertical="center" wrapText="1"/>
    </xf>
    <xf numFmtId="17" fontId="63" fillId="9" borderId="1" xfId="0" applyNumberFormat="1" applyFont="1" applyFill="1" applyBorder="1" applyAlignment="1">
      <alignment horizontal="center" vertical="center" wrapText="1"/>
    </xf>
    <xf numFmtId="0" fontId="19" fillId="0" borderId="1" xfId="0" applyFont="1" applyBorder="1" applyAlignment="1">
      <alignment horizontal="center" vertical="center"/>
    </xf>
    <xf numFmtId="0" fontId="33" fillId="0" borderId="1" xfId="0" applyFont="1" applyBorder="1" applyAlignment="1">
      <alignment horizontal="center" vertical="center" wrapText="1"/>
    </xf>
    <xf numFmtId="9" fontId="19" fillId="0" borderId="1" xfId="0" quotePrefix="1" applyNumberFormat="1" applyFont="1" applyBorder="1" applyAlignment="1">
      <alignment horizontal="center" vertical="center" wrapText="1"/>
    </xf>
    <xf numFmtId="49" fontId="19" fillId="0" borderId="1" xfId="0" applyNumberFormat="1" applyFont="1" applyBorder="1" applyAlignment="1">
      <alignment horizontal="center" vertical="center" wrapText="1"/>
    </xf>
    <xf numFmtId="0" fontId="19" fillId="8" borderId="1" xfId="0" quotePrefix="1" applyFont="1" applyFill="1" applyBorder="1" applyAlignment="1">
      <alignment horizontal="center" vertical="center" wrapText="1"/>
    </xf>
    <xf numFmtId="9" fontId="19" fillId="8" borderId="1" xfId="0" quotePrefix="1" applyNumberFormat="1" applyFont="1" applyFill="1" applyBorder="1" applyAlignment="1">
      <alignment horizontal="center" vertical="center" wrapText="1"/>
    </xf>
    <xf numFmtId="0" fontId="64" fillId="0" borderId="1" xfId="0" applyFont="1" applyBorder="1" applyAlignment="1">
      <alignment horizontal="left" vertical="center" wrapText="1"/>
    </xf>
    <xf numFmtId="9" fontId="19" fillId="8" borderId="1" xfId="0" applyNumberFormat="1" applyFont="1" applyFill="1" applyBorder="1" applyAlignment="1">
      <alignment horizontal="center" vertical="center" wrapText="1"/>
    </xf>
    <xf numFmtId="3" fontId="53" fillId="0" borderId="1" xfId="0" quotePrefix="1" applyNumberFormat="1" applyFont="1" applyBorder="1" applyAlignment="1">
      <alignment horizontal="center" vertical="center" wrapText="1"/>
    </xf>
    <xf numFmtId="0" fontId="11" fillId="0" borderId="1" xfId="0" quotePrefix="1" applyFont="1" applyBorder="1" applyAlignment="1">
      <alignment horizontal="center" vertical="center" wrapText="1"/>
    </xf>
    <xf numFmtId="3" fontId="19" fillId="0" borderId="1" xfId="0" applyNumberFormat="1" applyFont="1" applyBorder="1" applyAlignment="1">
      <alignment horizontal="center" vertical="center" wrapText="1"/>
    </xf>
    <xf numFmtId="9" fontId="37" fillId="0" borderId="1" xfId="0" applyNumberFormat="1" applyFont="1" applyBorder="1" applyAlignment="1">
      <alignment horizontal="center" vertical="center" wrapText="1"/>
    </xf>
    <xf numFmtId="164" fontId="18" fillId="0" borderId="1" xfId="4" applyNumberFormat="1" applyFont="1" applyBorder="1" applyAlignment="1">
      <alignment horizontal="center" vertical="center" wrapText="1"/>
    </xf>
    <xf numFmtId="49" fontId="55" fillId="0" borderId="1" xfId="0" applyNumberFormat="1" applyFont="1" applyBorder="1" applyAlignment="1">
      <alignment horizontal="center" vertical="center" wrapText="1"/>
    </xf>
    <xf numFmtId="9" fontId="50" fillId="0" borderId="1" xfId="0" applyNumberFormat="1" applyFont="1" applyBorder="1" applyAlignment="1">
      <alignment horizontal="center" vertical="center" wrapText="1"/>
    </xf>
    <xf numFmtId="0" fontId="57" fillId="0" borderId="1" xfId="0" applyFont="1" applyBorder="1" applyAlignment="1">
      <alignment horizontal="center" vertical="center" wrapText="1"/>
    </xf>
    <xf numFmtId="10" fontId="11" fillId="0" borderId="1" xfId="0" applyNumberFormat="1" applyFont="1" applyBorder="1" applyAlignment="1">
      <alignment horizontal="center" vertical="center" wrapText="1"/>
    </xf>
    <xf numFmtId="0" fontId="19" fillId="0" borderId="1" xfId="0" applyFont="1" applyBorder="1" applyAlignment="1">
      <alignment horizontal="center" vertical="top" wrapText="1"/>
    </xf>
    <xf numFmtId="0" fontId="19" fillId="0" borderId="1" xfId="0" applyFont="1" applyBorder="1" applyAlignment="1">
      <alignment horizontal="center" vertical="top"/>
    </xf>
    <xf numFmtId="0" fontId="0" fillId="5" borderId="1" xfId="0" applyFill="1" applyBorder="1" applyAlignment="1">
      <alignment horizontal="center" vertical="center" wrapText="1"/>
    </xf>
    <xf numFmtId="164" fontId="2" fillId="0" borderId="1" xfId="2" applyNumberFormat="1" applyFont="1" applyFill="1" applyBorder="1" applyAlignment="1">
      <alignment horizontal="center" vertical="center" wrapText="1"/>
    </xf>
    <xf numFmtId="9" fontId="0" fillId="0" borderId="1" xfId="0" applyNumberFormat="1" applyBorder="1" applyAlignment="1">
      <alignment horizontal="center" vertical="center" wrapText="1"/>
    </xf>
    <xf numFmtId="164" fontId="0" fillId="0" borderId="1" xfId="0" applyNumberFormat="1" applyBorder="1" applyAlignment="1">
      <alignment horizontal="center" vertical="center" wrapText="1"/>
    </xf>
    <xf numFmtId="0" fontId="11" fillId="8" borderId="1" xfId="0" applyFont="1" applyFill="1" applyBorder="1" applyAlignment="1">
      <alignment horizontal="center" vertical="center" wrapText="1"/>
    </xf>
    <xf numFmtId="0" fontId="0" fillId="8" borderId="1" xfId="0" applyFill="1" applyBorder="1" applyAlignment="1">
      <alignment horizontal="center" vertical="center" wrapText="1"/>
    </xf>
    <xf numFmtId="0" fontId="2" fillId="0" borderId="1" xfId="2" applyFont="1" applyFill="1" applyBorder="1" applyAlignment="1">
      <alignment horizontal="center" vertical="center" wrapText="1"/>
    </xf>
    <xf numFmtId="9" fontId="2" fillId="0" borderId="1" xfId="2" applyNumberFormat="1" applyFont="1" applyFill="1" applyBorder="1" applyAlignment="1">
      <alignment horizontal="center" vertical="center" wrapText="1"/>
    </xf>
    <xf numFmtId="0" fontId="0" fillId="0" borderId="1" xfId="0" quotePrefix="1" applyBorder="1" applyAlignment="1">
      <alignment horizontal="center" vertical="center" wrapText="1"/>
    </xf>
    <xf numFmtId="3" fontId="0" fillId="0" borderId="1" xfId="0" quotePrefix="1" applyNumberFormat="1" applyBorder="1" applyAlignment="1">
      <alignment horizontal="center" vertical="center" wrapText="1"/>
    </xf>
    <xf numFmtId="10" fontId="0" fillId="0" borderId="1" xfId="0" applyNumberForma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164" fontId="2" fillId="0" borderId="1" xfId="4" applyNumberFormat="1" applyFont="1" applyBorder="1" applyAlignment="1">
      <alignment horizontal="center" vertical="center" wrapText="1"/>
    </xf>
    <xf numFmtId="9" fontId="0" fillId="0" borderId="1" xfId="0" applyNumberFormat="1" applyBorder="1" applyAlignment="1">
      <alignment horizontal="center" vertical="center"/>
    </xf>
    <xf numFmtId="164" fontId="2" fillId="0" borderId="1" xfId="4" applyNumberFormat="1" applyFont="1" applyBorder="1" applyAlignment="1">
      <alignment horizontal="center" vertical="center"/>
    </xf>
    <xf numFmtId="9" fontId="66" fillId="0" borderId="1" xfId="0" applyNumberFormat="1" applyFont="1" applyBorder="1" applyAlignment="1">
      <alignment horizontal="center" vertical="center" wrapText="1"/>
    </xf>
    <xf numFmtId="2" fontId="0" fillId="8" borderId="1" xfId="0" applyNumberFormat="1" applyFill="1" applyBorder="1" applyAlignment="1">
      <alignment horizontal="center" vertical="center" wrapText="1"/>
    </xf>
    <xf numFmtId="1" fontId="0" fillId="0" borderId="1" xfId="0" applyNumberFormat="1" applyBorder="1" applyAlignment="1">
      <alignment horizontal="center" vertical="center" wrapText="1"/>
    </xf>
    <xf numFmtId="165" fontId="2" fillId="0" borderId="1" xfId="3" applyNumberFormat="1" applyFont="1" applyBorder="1" applyAlignment="1">
      <alignment horizontal="center" vertical="center" wrapText="1"/>
    </xf>
    <xf numFmtId="165" fontId="2" fillId="0" borderId="1" xfId="3" applyNumberFormat="1" applyFont="1" applyBorder="1" applyAlignment="1">
      <alignment horizontal="center" vertical="center"/>
    </xf>
    <xf numFmtId="1" fontId="2" fillId="0" borderId="1" xfId="2" applyNumberFormat="1" applyFont="1" applyFill="1" applyBorder="1" applyAlignment="1">
      <alignment horizontal="center" vertical="center" wrapText="1"/>
    </xf>
    <xf numFmtId="3" fontId="0" fillId="0" borderId="1" xfId="0" applyNumberFormat="1" applyBorder="1" applyAlignment="1">
      <alignment horizontal="center" vertical="center" wrapText="1"/>
    </xf>
    <xf numFmtId="0" fontId="36" fillId="0" borderId="1" xfId="0" applyFont="1" applyBorder="1" applyAlignment="1">
      <alignment vertical="center"/>
    </xf>
    <xf numFmtId="0" fontId="15" fillId="0" borderId="1" xfId="0" applyFont="1" applyBorder="1" applyAlignment="1">
      <alignment horizontal="center" vertical="center"/>
    </xf>
    <xf numFmtId="0" fontId="60" fillId="0" borderId="1" xfId="0" applyFont="1" applyBorder="1" applyAlignment="1">
      <alignment horizontal="center" vertical="center"/>
    </xf>
    <xf numFmtId="0" fontId="19" fillId="0" borderId="1" xfId="0" quotePrefix="1" applyFont="1" applyBorder="1" applyAlignment="1">
      <alignment horizontal="center" vertical="center"/>
    </xf>
    <xf numFmtId="0" fontId="56" fillId="0" borderId="1" xfId="0" applyFont="1" applyBorder="1" applyAlignment="1">
      <alignment vertical="center"/>
    </xf>
    <xf numFmtId="0" fontId="67" fillId="0" borderId="1" xfId="0" applyFont="1" applyBorder="1" applyAlignment="1">
      <alignment vertical="center" wrapText="1"/>
    </xf>
    <xf numFmtId="0" fontId="2"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Border="1" applyAlignment="1">
      <alignment vertical="center"/>
    </xf>
    <xf numFmtId="0" fontId="1" fillId="0" borderId="1" xfId="0" applyFont="1" applyBorder="1" applyAlignment="1">
      <alignment horizontal="left" vertical="center"/>
    </xf>
    <xf numFmtId="0" fontId="46" fillId="0" borderId="1" xfId="0" applyFont="1" applyBorder="1" applyAlignment="1">
      <alignment horizontal="left" vertical="center" wrapText="1"/>
    </xf>
    <xf numFmtId="0" fontId="11" fillId="0" borderId="1" xfId="0" applyFont="1" applyBorder="1" applyAlignment="1">
      <alignment horizontal="center" vertical="center"/>
    </xf>
    <xf numFmtId="0" fontId="7" fillId="0" borderId="1" xfId="0" applyFont="1" applyBorder="1" applyAlignment="1">
      <alignment horizontal="center" vertical="center" wrapText="1"/>
    </xf>
    <xf numFmtId="0" fontId="11" fillId="0" borderId="1" xfId="0" applyFont="1" applyBorder="1"/>
    <xf numFmtId="0" fontId="11" fillId="0" borderId="0" xfId="0" applyFont="1"/>
    <xf numFmtId="0" fontId="68" fillId="0" borderId="1" xfId="0" applyFont="1" applyBorder="1" applyAlignment="1">
      <alignment horizontal="left" vertical="center" wrapText="1"/>
    </xf>
    <xf numFmtId="0" fontId="70" fillId="0" borderId="1" xfId="0" applyFont="1" applyBorder="1" applyAlignment="1">
      <alignment horizontal="left" vertical="center" wrapText="1"/>
    </xf>
    <xf numFmtId="0" fontId="7" fillId="19" borderId="1" xfId="0" applyFont="1" applyFill="1" applyBorder="1" applyAlignment="1">
      <alignment wrapText="1"/>
    </xf>
    <xf numFmtId="0" fontId="7" fillId="19" borderId="2" xfId="0" applyFont="1" applyFill="1" applyBorder="1" applyAlignment="1">
      <alignment wrapText="1"/>
    </xf>
    <xf numFmtId="0" fontId="7" fillId="20" borderId="2" xfId="0" applyFont="1" applyFill="1" applyBorder="1" applyAlignment="1">
      <alignment wrapText="1"/>
    </xf>
    <xf numFmtId="0" fontId="72" fillId="20" borderId="2" xfId="0" applyFont="1" applyFill="1" applyBorder="1" applyAlignment="1">
      <alignment wrapText="1"/>
    </xf>
    <xf numFmtId="17" fontId="72" fillId="20" borderId="2" xfId="0" applyNumberFormat="1" applyFont="1" applyFill="1" applyBorder="1" applyAlignment="1">
      <alignment wrapText="1"/>
    </xf>
    <xf numFmtId="0" fontId="7" fillId="0" borderId="2" xfId="0" applyFont="1" applyBorder="1" applyAlignment="1">
      <alignment wrapText="1"/>
    </xf>
    <xf numFmtId="0" fontId="22" fillId="0" borderId="0" xfId="0" applyFont="1" applyAlignment="1">
      <alignment wrapText="1"/>
    </xf>
    <xf numFmtId="0" fontId="7" fillId="19" borderId="5" xfId="0" applyFont="1" applyFill="1" applyBorder="1" applyAlignment="1">
      <alignment wrapText="1"/>
    </xf>
    <xf numFmtId="0" fontId="7" fillId="19" borderId="6" xfId="0" applyFont="1" applyFill="1" applyBorder="1" applyAlignment="1">
      <alignment wrapText="1"/>
    </xf>
    <xf numFmtId="0" fontId="7" fillId="20" borderId="6" xfId="0" applyFont="1" applyFill="1" applyBorder="1" applyAlignment="1">
      <alignment wrapText="1"/>
    </xf>
    <xf numFmtId="0" fontId="72" fillId="20" borderId="6" xfId="0" applyFont="1" applyFill="1" applyBorder="1" applyAlignment="1">
      <alignment wrapText="1"/>
    </xf>
    <xf numFmtId="17" fontId="72" fillId="20" borderId="6" xfId="0" applyNumberFormat="1" applyFont="1" applyFill="1" applyBorder="1" applyAlignment="1">
      <alignment wrapText="1"/>
    </xf>
    <xf numFmtId="0" fontId="7" fillId="0" borderId="5" xfId="0" applyFont="1" applyBorder="1" applyAlignment="1">
      <alignment wrapText="1"/>
    </xf>
    <xf numFmtId="0" fontId="7" fillId="0" borderId="6" xfId="0" applyFont="1" applyBorder="1" applyAlignment="1">
      <alignment wrapText="1"/>
    </xf>
    <xf numFmtId="0" fontId="11" fillId="0" borderId="2" xfId="0" applyFont="1" applyBorder="1"/>
    <xf numFmtId="0" fontId="74" fillId="20" borderId="6" xfId="0" applyFont="1" applyFill="1" applyBorder="1" applyAlignment="1">
      <alignment wrapText="1"/>
    </xf>
    <xf numFmtId="17" fontId="74" fillId="20" borderId="6" xfId="0" applyNumberFormat="1" applyFont="1" applyFill="1" applyBorder="1" applyAlignment="1">
      <alignment wrapText="1"/>
    </xf>
    <xf numFmtId="0" fontId="11" fillId="0" borderId="5" xfId="0" applyFont="1" applyBorder="1"/>
    <xf numFmtId="0" fontId="19" fillId="0" borderId="4" xfId="0" applyFont="1" applyBorder="1" applyAlignment="1">
      <alignment horizontal="center" vertical="center" wrapText="1"/>
    </xf>
    <xf numFmtId="0" fontId="15" fillId="0" borderId="4" xfId="0" applyFont="1" applyBorder="1" applyAlignment="1">
      <alignment horizontal="center" vertical="center"/>
    </xf>
    <xf numFmtId="0" fontId="0" fillId="0" borderId="4" xfId="0" applyBorder="1" applyAlignment="1">
      <alignment vertical="center"/>
    </xf>
    <xf numFmtId="0" fontId="11" fillId="0" borderId="4" xfId="0" applyFont="1" applyBorder="1"/>
    <xf numFmtId="0" fontId="5" fillId="9" borderId="7" xfId="0" applyFont="1" applyFill="1" applyBorder="1" applyAlignment="1">
      <alignment horizontal="center" vertical="center" wrapText="1"/>
    </xf>
    <xf numFmtId="0" fontId="7" fillId="20" borderId="8" xfId="0" applyFont="1" applyFill="1" applyBorder="1" applyAlignment="1">
      <alignment wrapText="1"/>
    </xf>
    <xf numFmtId="0" fontId="7" fillId="20" borderId="9" xfId="0" applyFont="1" applyFill="1" applyBorder="1" applyAlignment="1">
      <alignment wrapText="1"/>
    </xf>
    <xf numFmtId="0" fontId="19" fillId="0" borderId="10" xfId="0" applyFont="1" applyBorder="1" applyAlignment="1">
      <alignment horizontal="center" vertical="center" wrapText="1"/>
    </xf>
    <xf numFmtId="0" fontId="15" fillId="0" borderId="10" xfId="0" applyFont="1" applyBorder="1" applyAlignment="1">
      <alignment horizontal="center" vertical="center"/>
    </xf>
    <xf numFmtId="0" fontId="0" fillId="0" borderId="10" xfId="0" applyBorder="1" applyAlignment="1">
      <alignment vertical="center"/>
    </xf>
    <xf numFmtId="0" fontId="19" fillId="0" borderId="4" xfId="0" applyFont="1" applyBorder="1" applyAlignment="1">
      <alignment vertical="center" wrapText="1"/>
    </xf>
    <xf numFmtId="0" fontId="11" fillId="0" borderId="4" xfId="0" applyFont="1" applyBorder="1" applyAlignment="1">
      <alignment horizontal="center" vertical="center" wrapText="1"/>
    </xf>
    <xf numFmtId="0" fontId="78" fillId="0" borderId="4" xfId="0" applyFont="1" applyBorder="1" applyAlignment="1">
      <alignment vertical="center"/>
    </xf>
    <xf numFmtId="0" fontId="11" fillId="0" borderId="4" xfId="0" applyFont="1" applyBorder="1" applyAlignment="1">
      <alignment vertical="center" wrapText="1"/>
    </xf>
    <xf numFmtId="0" fontId="21" fillId="0" borderId="4" xfId="0" applyFont="1" applyBorder="1" applyAlignment="1">
      <alignment vertical="center"/>
    </xf>
    <xf numFmtId="0" fontId="76" fillId="0" borderId="2" xfId="0" applyFont="1" applyBorder="1" applyAlignment="1">
      <alignment wrapText="1"/>
    </xf>
    <xf numFmtId="0" fontId="76" fillId="0" borderId="4" xfId="0" applyFont="1" applyBorder="1" applyAlignment="1">
      <alignment horizontal="center" vertical="center" wrapText="1"/>
    </xf>
    <xf numFmtId="9" fontId="11" fillId="0" borderId="4" xfId="0" applyNumberFormat="1" applyFont="1" applyBorder="1" applyAlignment="1">
      <alignment horizontal="center" vertical="center" wrapText="1"/>
    </xf>
    <xf numFmtId="9" fontId="76" fillId="0" borderId="4" xfId="0" applyNumberFormat="1" applyFont="1" applyBorder="1" applyAlignment="1">
      <alignment horizontal="center" vertical="center" wrapText="1"/>
    </xf>
    <xf numFmtId="0" fontId="76" fillId="0" borderId="6" xfId="0" applyFont="1" applyBorder="1" applyAlignment="1">
      <alignment wrapText="1"/>
    </xf>
    <xf numFmtId="0" fontId="78" fillId="0" borderId="4" xfId="0" applyFont="1" applyBorder="1" applyAlignment="1">
      <alignment horizontal="center" vertical="center"/>
    </xf>
    <xf numFmtId="164" fontId="11" fillId="0" borderId="4" xfId="0" applyNumberFormat="1" applyFont="1" applyBorder="1" applyAlignment="1">
      <alignment horizontal="center" vertical="center" wrapText="1"/>
    </xf>
    <xf numFmtId="0" fontId="11" fillId="0" borderId="4" xfId="0" applyFont="1" applyBorder="1" applyAlignment="1">
      <alignment horizontal="center" vertical="center"/>
    </xf>
    <xf numFmtId="0" fontId="11" fillId="0" borderId="0" xfId="0" applyFont="1" applyAlignment="1">
      <alignment horizontal="center"/>
    </xf>
    <xf numFmtId="0" fontId="7" fillId="0" borderId="2" xfId="0" applyFont="1" applyBorder="1" applyAlignment="1">
      <alignment horizontal="center" wrapText="1"/>
    </xf>
    <xf numFmtId="0" fontId="0" fillId="8" borderId="0" xfId="0" quotePrefix="1" applyFill="1" applyAlignment="1">
      <alignment vertical="top" wrapText="1"/>
    </xf>
    <xf numFmtId="0" fontId="0" fillId="8" borderId="0" xfId="0" applyFill="1" applyAlignment="1">
      <alignment horizontal="left" vertical="top" wrapText="1"/>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0" fontId="73" fillId="0" borderId="0" xfId="0" applyFont="1" applyAlignment="1">
      <alignment wrapText="1"/>
    </xf>
    <xf numFmtId="0" fontId="22" fillId="0" borderId="0" xfId="0" applyFont="1" applyAlignment="1">
      <alignment wrapText="1"/>
    </xf>
    <xf numFmtId="0" fontId="15" fillId="0" borderId="1" xfId="0" applyFont="1" applyBorder="1" applyAlignment="1">
      <alignment horizontal="center" vertical="center"/>
    </xf>
    <xf numFmtId="0" fontId="8" fillId="0" borderId="1" xfId="0" quotePrefix="1" applyFont="1" applyBorder="1" applyAlignment="1">
      <alignment horizontal="center" vertical="center" wrapText="1"/>
    </xf>
  </cellXfs>
  <cellStyles count="5">
    <cellStyle name="Comma" xfId="3" builtinId="3"/>
    <cellStyle name="Good" xfId="2" builtinId="26"/>
    <cellStyle name="Hyperlink" xfId="1" xr:uid="{00000000-000B-0000-0000-000008000000}"/>
    <cellStyle name="Normal" xfId="0" builtinId="0"/>
    <cellStyle name="Percent" xfId="4" builtinId="5"/>
  </cellStyles>
  <dxfs count="0"/>
  <tableStyles count="0" defaultTableStyle="TableStyleMedium2" defaultPivotStyle="PivotStyleLight16"/>
  <colors>
    <mruColors>
      <color rgb="FF6699FF"/>
      <color rgb="FFFFCC00"/>
      <color rgb="FF008080"/>
      <color rgb="FF00B4B0"/>
      <color rgb="FFCCFF66"/>
      <color rgb="FF33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180975</xdr:colOff>
      <xdr:row>25</xdr:row>
      <xdr:rowOff>95250</xdr:rowOff>
    </xdr:to>
    <xdr:pic>
      <xdr:nvPicPr>
        <xdr:cNvPr id="3" name="Picture 1">
          <a:extLst>
            <a:ext uri="{FF2B5EF4-FFF2-40B4-BE49-F238E27FC236}">
              <a16:creationId xmlns:a16="http://schemas.microsoft.com/office/drawing/2014/main" id="{B95C49D1-C836-D52A-BBB6-1D5F85E0A559}"/>
            </a:ext>
          </a:extLst>
        </xdr:cNvPr>
        <xdr:cNvPicPr>
          <a:picLocks noChangeAspect="1"/>
        </xdr:cNvPicPr>
      </xdr:nvPicPr>
      <xdr:blipFill>
        <a:blip xmlns:r="http://schemas.openxmlformats.org/officeDocument/2006/relationships" r:embed="rId1"/>
        <a:stretch>
          <a:fillRect/>
        </a:stretch>
      </xdr:blipFill>
      <xdr:spPr>
        <a:xfrm>
          <a:off x="0" y="0"/>
          <a:ext cx="5667375" cy="48577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4"/>
  <sheetViews>
    <sheetView workbookViewId="0">
      <selection activeCell="C5" sqref="C5:D5"/>
    </sheetView>
  </sheetViews>
  <sheetFormatPr defaultColWidth="8.6328125" defaultRowHeight="14.5"/>
  <cols>
    <col min="1" max="1" width="2.453125" customWidth="1"/>
    <col min="2" max="2" width="4.453125" customWidth="1"/>
    <col min="4" max="4" width="102.36328125" customWidth="1"/>
    <col min="5" max="5" width="3.453125" customWidth="1"/>
  </cols>
  <sheetData>
    <row r="1" spans="1:5">
      <c r="A1" s="8"/>
      <c r="B1" s="8"/>
      <c r="C1" s="8"/>
      <c r="D1" s="8"/>
      <c r="E1" s="8"/>
    </row>
    <row r="2" spans="1:5">
      <c r="A2" s="8"/>
      <c r="B2" s="13"/>
      <c r="C2" s="13"/>
      <c r="D2" s="13"/>
      <c r="E2" s="8"/>
    </row>
    <row r="3" spans="1:5" ht="14.9" customHeight="1">
      <c r="A3" s="8"/>
      <c r="B3" s="13"/>
      <c r="C3" s="236" t="s">
        <v>0</v>
      </c>
      <c r="D3" s="236"/>
      <c r="E3" s="8"/>
    </row>
    <row r="4" spans="1:5">
      <c r="A4" s="8"/>
      <c r="B4" s="13"/>
      <c r="C4" s="14"/>
      <c r="D4" s="14"/>
      <c r="E4" s="8"/>
    </row>
    <row r="5" spans="1:5">
      <c r="A5" s="8"/>
      <c r="B5" s="13"/>
      <c r="C5" s="235" t="s">
        <v>1</v>
      </c>
      <c r="D5" s="235"/>
      <c r="E5" s="8"/>
    </row>
    <row r="6" spans="1:5">
      <c r="A6" s="8"/>
      <c r="B6" s="13"/>
      <c r="C6" s="235" t="s">
        <v>2</v>
      </c>
      <c r="D6" s="235"/>
      <c r="E6" s="8"/>
    </row>
    <row r="7" spans="1:5">
      <c r="A7" s="8"/>
      <c r="B7" s="13"/>
      <c r="C7" s="235" t="s">
        <v>3</v>
      </c>
      <c r="D7" s="235"/>
      <c r="E7" s="8"/>
    </row>
    <row r="8" spans="1:5">
      <c r="A8" s="8"/>
      <c r="B8" s="13"/>
      <c r="C8" s="235" t="s">
        <v>4</v>
      </c>
      <c r="D8" s="235"/>
      <c r="E8" s="8"/>
    </row>
    <row r="9" spans="1:5">
      <c r="A9" s="8"/>
      <c r="B9" s="13"/>
      <c r="C9" s="235" t="s">
        <v>5</v>
      </c>
      <c r="D9" s="235"/>
      <c r="E9" s="8"/>
    </row>
    <row r="10" spans="1:5" ht="29.15" customHeight="1">
      <c r="A10" s="8"/>
      <c r="B10" s="13"/>
      <c r="C10" s="13" t="s">
        <v>6</v>
      </c>
      <c r="D10" s="14"/>
      <c r="E10" s="8"/>
    </row>
    <row r="11" spans="1:5">
      <c r="A11" s="8"/>
      <c r="B11" s="13"/>
      <c r="C11" s="15"/>
      <c r="D11" s="14" t="s">
        <v>7</v>
      </c>
      <c r="E11" s="8"/>
    </row>
    <row r="12" spans="1:5">
      <c r="A12" s="8"/>
      <c r="B12" s="13"/>
      <c r="C12" s="16"/>
      <c r="D12" s="14" t="s">
        <v>8</v>
      </c>
      <c r="E12" s="8"/>
    </row>
    <row r="13" spans="1:5">
      <c r="A13" s="8"/>
      <c r="B13" s="13"/>
      <c r="C13" s="13"/>
      <c r="D13" s="13"/>
      <c r="E13" s="8"/>
    </row>
    <row r="14" spans="1:5">
      <c r="A14" s="8"/>
      <c r="B14" s="8"/>
      <c r="C14" s="8"/>
      <c r="D14" s="8"/>
      <c r="E14" s="8"/>
    </row>
  </sheetData>
  <mergeCells count="6">
    <mergeCell ref="C9:D9"/>
    <mergeCell ref="C3:D3"/>
    <mergeCell ref="C5:D5"/>
    <mergeCell ref="C6:D6"/>
    <mergeCell ref="C7:D7"/>
    <mergeCell ref="C8:D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3"/>
  <sheetViews>
    <sheetView tabSelected="1" zoomScale="90" zoomScaleNormal="90" workbookViewId="0">
      <pane ySplit="1" topLeftCell="A2" activePane="bottomLeft" state="frozen"/>
      <selection pane="bottomLeft"/>
    </sheetView>
  </sheetViews>
  <sheetFormatPr defaultColWidth="8.6328125" defaultRowHeight="14.5"/>
  <cols>
    <col min="1" max="2" width="15.453125" customWidth="1"/>
    <col min="3" max="3" width="19" customWidth="1"/>
    <col min="4" max="4" width="18.453125" customWidth="1"/>
    <col min="5" max="5" width="15.6328125" customWidth="1"/>
    <col min="6" max="7" width="19" customWidth="1"/>
    <col min="8" max="8" width="23.08984375" customWidth="1"/>
    <col min="9" max="9" width="22.453125" customWidth="1"/>
    <col min="10" max="10" width="24.453125" customWidth="1"/>
    <col min="11" max="11" width="21.36328125" customWidth="1"/>
  </cols>
  <sheetData>
    <row r="1" spans="1:11">
      <c r="A1" s="2" t="s">
        <v>9</v>
      </c>
      <c r="B1" s="2" t="s">
        <v>10</v>
      </c>
      <c r="C1" s="2" t="s">
        <v>11</v>
      </c>
      <c r="D1" s="2" t="s">
        <v>12</v>
      </c>
      <c r="E1" s="2" t="s">
        <v>13</v>
      </c>
      <c r="F1" s="2" t="s">
        <v>14</v>
      </c>
      <c r="G1" s="2" t="s">
        <v>15</v>
      </c>
      <c r="H1" s="2" t="s">
        <v>16</v>
      </c>
      <c r="I1" s="2" t="s">
        <v>17</v>
      </c>
      <c r="J1" s="2" t="s">
        <v>18</v>
      </c>
      <c r="K1" s="2" t="s">
        <v>19</v>
      </c>
    </row>
    <row r="2" spans="1:11" ht="101.5">
      <c r="A2" s="3" t="s">
        <v>20</v>
      </c>
      <c r="B2" s="3" t="s">
        <v>21</v>
      </c>
      <c r="C2" s="3" t="s">
        <v>22</v>
      </c>
      <c r="D2" s="3" t="s">
        <v>23</v>
      </c>
      <c r="E2" s="3" t="s">
        <v>24</v>
      </c>
      <c r="F2" s="3" t="s">
        <v>25</v>
      </c>
      <c r="G2" s="3" t="s">
        <v>26</v>
      </c>
      <c r="H2" s="3" t="s">
        <v>27</v>
      </c>
      <c r="I2" s="3" t="s">
        <v>28</v>
      </c>
      <c r="J2" s="3" t="s">
        <v>29</v>
      </c>
      <c r="K2" s="3"/>
    </row>
    <row r="3" spans="1:11" ht="203">
      <c r="A3" s="6" t="s">
        <v>30</v>
      </c>
      <c r="B3" s="6" t="s">
        <v>31</v>
      </c>
      <c r="C3" s="6" t="s">
        <v>32</v>
      </c>
      <c r="D3" s="10" t="str">
        <f>CONCATENATE(C3,"-",A3,"-",B3)</f>
        <v>LL-Antwerp-BE</v>
      </c>
      <c r="E3" s="38">
        <v>539139</v>
      </c>
      <c r="F3" s="36">
        <v>2597</v>
      </c>
      <c r="G3" s="5" t="s">
        <v>33</v>
      </c>
      <c r="H3" s="6" t="s">
        <v>34</v>
      </c>
      <c r="I3" s="21" t="s">
        <v>35</v>
      </c>
      <c r="J3" s="37" t="s">
        <v>36</v>
      </c>
      <c r="K3" s="20"/>
    </row>
    <row r="4" spans="1:11" ht="97.5" customHeight="1">
      <c r="A4" s="6" t="s">
        <v>37</v>
      </c>
      <c r="B4" s="6" t="s">
        <v>38</v>
      </c>
      <c r="C4" s="6" t="s">
        <v>32</v>
      </c>
      <c r="D4" s="10" t="str">
        <f t="shared" ref="D4:D13" si="0">CONCATENATE(C4,"-",A4,"-",B4)</f>
        <v>LL-Bologna-IT</v>
      </c>
      <c r="E4" s="38">
        <v>387971</v>
      </c>
      <c r="F4" s="36">
        <v>2788</v>
      </c>
      <c r="G4" s="5" t="s">
        <v>33</v>
      </c>
      <c r="H4" s="6" t="s">
        <v>39</v>
      </c>
      <c r="I4" s="21" t="s">
        <v>40</v>
      </c>
      <c r="J4" s="9" t="s">
        <v>41</v>
      </c>
      <c r="K4" s="49" t="s">
        <v>42</v>
      </c>
    </row>
    <row r="5" spans="1:11" ht="72.5">
      <c r="A5" s="6" t="s">
        <v>43</v>
      </c>
      <c r="B5" s="6" t="s">
        <v>44</v>
      </c>
      <c r="C5" s="6" t="s">
        <v>32</v>
      </c>
      <c r="D5" s="10" t="str">
        <f t="shared" si="0"/>
        <v>LL-Tallinn-EST</v>
      </c>
      <c r="E5" s="38">
        <v>460000</v>
      </c>
      <c r="F5" s="36">
        <v>2747</v>
      </c>
      <c r="G5" s="5" t="s">
        <v>45</v>
      </c>
      <c r="H5" s="6" t="s">
        <v>46</v>
      </c>
      <c r="I5" s="6" t="s">
        <v>47</v>
      </c>
      <c r="J5" s="9">
        <v>0.41</v>
      </c>
      <c r="K5" s="40"/>
    </row>
    <row r="6" spans="1:11" ht="89.25" customHeight="1">
      <c r="A6" s="6" t="s">
        <v>48</v>
      </c>
      <c r="B6" s="6" t="s">
        <v>49</v>
      </c>
      <c r="C6" s="6" t="s">
        <v>32</v>
      </c>
      <c r="D6" s="10" t="str">
        <f t="shared" si="0"/>
        <v>LL-Las Palmas-ES</v>
      </c>
      <c r="E6" s="38">
        <v>378797</v>
      </c>
      <c r="F6" s="35">
        <v>3765.38</v>
      </c>
      <c r="G6" s="5" t="s">
        <v>45</v>
      </c>
      <c r="H6" s="6" t="s">
        <v>50</v>
      </c>
      <c r="I6" s="6" t="s">
        <v>51</v>
      </c>
      <c r="J6" s="9">
        <v>0.14000000000000001</v>
      </c>
      <c r="K6" s="6"/>
    </row>
    <row r="7" spans="1:11" ht="186" customHeight="1">
      <c r="A7" s="6" t="s">
        <v>52</v>
      </c>
      <c r="B7" s="6" t="s">
        <v>53</v>
      </c>
      <c r="C7" s="6" t="s">
        <v>54</v>
      </c>
      <c r="D7" s="10" t="str">
        <f t="shared" si="0"/>
        <v>TC-Gdynia-PL</v>
      </c>
      <c r="E7" s="38">
        <v>242874</v>
      </c>
      <c r="F7" s="49">
        <v>1799</v>
      </c>
      <c r="G7" s="5" t="s">
        <v>45</v>
      </c>
      <c r="H7" s="6" t="s">
        <v>55</v>
      </c>
      <c r="I7" s="49" t="s">
        <v>56</v>
      </c>
      <c r="J7" s="9">
        <v>0.37</v>
      </c>
      <c r="K7" s="23"/>
    </row>
    <row r="8" spans="1:11" ht="72.5">
      <c r="A8" s="6" t="s">
        <v>57</v>
      </c>
      <c r="B8" s="6" t="s">
        <v>58</v>
      </c>
      <c r="C8" s="6" t="s">
        <v>54</v>
      </c>
      <c r="D8" s="10" t="str">
        <f t="shared" si="0"/>
        <v>TC-Šibenik -HR</v>
      </c>
      <c r="E8" s="38">
        <v>42599</v>
      </c>
      <c r="F8" s="35">
        <v>98.38</v>
      </c>
      <c r="G8" s="5" t="s">
        <v>45</v>
      </c>
      <c r="H8" s="6" t="s">
        <v>59</v>
      </c>
      <c r="I8" s="49" t="s">
        <v>60</v>
      </c>
      <c r="J8" s="9">
        <v>0.13</v>
      </c>
      <c r="K8" s="23"/>
    </row>
    <row r="9" spans="1:11" ht="58">
      <c r="A9" s="6" t="s">
        <v>61</v>
      </c>
      <c r="B9" s="6" t="s">
        <v>62</v>
      </c>
      <c r="C9" s="6" t="s">
        <v>54</v>
      </c>
      <c r="D9" s="10" t="str">
        <f t="shared" si="0"/>
        <v>TC-Heraklion-GR</v>
      </c>
      <c r="E9" s="38">
        <v>177064</v>
      </c>
      <c r="F9" s="49">
        <v>729.86</v>
      </c>
      <c r="G9" s="5" t="s">
        <v>45</v>
      </c>
      <c r="H9" s="6" t="s">
        <v>63</v>
      </c>
      <c r="I9" s="35" t="s">
        <v>64</v>
      </c>
      <c r="J9" s="39">
        <v>0.02</v>
      </c>
      <c r="K9" s="49" t="s">
        <v>65</v>
      </c>
    </row>
    <row r="10" spans="1:11" ht="43.5">
      <c r="A10" s="6" t="s">
        <v>66</v>
      </c>
      <c r="B10" s="6" t="s">
        <v>49</v>
      </c>
      <c r="C10" s="6" t="s">
        <v>54</v>
      </c>
      <c r="D10" s="10" t="str">
        <f t="shared" si="0"/>
        <v>TC-Valladolid -ES</v>
      </c>
      <c r="E10" s="38">
        <v>295639</v>
      </c>
      <c r="F10" s="35">
        <v>1493</v>
      </c>
      <c r="G10" s="5" t="s">
        <v>33</v>
      </c>
      <c r="H10" s="6" t="s">
        <v>67</v>
      </c>
      <c r="I10" s="6" t="s">
        <v>68</v>
      </c>
      <c r="J10" s="9">
        <v>0.13</v>
      </c>
      <c r="K10" s="6"/>
    </row>
    <row r="11" spans="1:11" ht="290">
      <c r="A11" s="6" t="s">
        <v>69</v>
      </c>
      <c r="B11" s="6" t="s">
        <v>70</v>
      </c>
      <c r="C11" s="6" t="s">
        <v>54</v>
      </c>
      <c r="D11" s="10" t="str">
        <f t="shared" si="0"/>
        <v>TC-Barreiro-PT</v>
      </c>
      <c r="E11" s="38">
        <v>78345</v>
      </c>
      <c r="F11" s="35">
        <v>2151.6999999999998</v>
      </c>
      <c r="G11" s="5" t="s">
        <v>45</v>
      </c>
      <c r="H11" s="6" t="s">
        <v>71</v>
      </c>
      <c r="I11" s="6" t="s">
        <v>72</v>
      </c>
      <c r="J11" s="9" t="s">
        <v>73</v>
      </c>
      <c r="K11" s="49" t="s">
        <v>74</v>
      </c>
    </row>
    <row r="12" spans="1:11" ht="89.25" customHeight="1">
      <c r="A12" s="6" t="s">
        <v>75</v>
      </c>
      <c r="B12" s="6" t="s">
        <v>76</v>
      </c>
      <c r="C12" s="6" t="s">
        <v>54</v>
      </c>
      <c r="D12" s="10" t="str">
        <f t="shared" si="0"/>
        <v>TC-Zilina -SK</v>
      </c>
      <c r="E12" s="38">
        <v>85000</v>
      </c>
      <c r="F12" s="35">
        <v>1019</v>
      </c>
      <c r="G12" s="5" t="s">
        <v>45</v>
      </c>
      <c r="H12" s="6" t="s">
        <v>77</v>
      </c>
      <c r="I12" s="6" t="s">
        <v>78</v>
      </c>
      <c r="J12" s="25">
        <v>0.23499999999999999</v>
      </c>
      <c r="K12" s="19"/>
    </row>
    <row r="13" spans="1:11" ht="72.5">
      <c r="A13" s="6" t="s">
        <v>79</v>
      </c>
      <c r="B13" s="6" t="s">
        <v>80</v>
      </c>
      <c r="C13" s="6" t="s">
        <v>54</v>
      </c>
      <c r="D13" s="10" t="str">
        <f t="shared" si="0"/>
        <v>TC-Rouen -FR</v>
      </c>
      <c r="E13" s="38">
        <v>500000</v>
      </c>
      <c r="F13" s="35">
        <v>664</v>
      </c>
      <c r="G13" s="5" t="s">
        <v>45</v>
      </c>
      <c r="H13" s="49" t="s">
        <v>81</v>
      </c>
      <c r="I13" s="35" t="s">
        <v>82</v>
      </c>
      <c r="J13" s="39">
        <v>0.11</v>
      </c>
      <c r="K13" s="23"/>
    </row>
  </sheetData>
  <dataValidations count="2">
    <dataValidation type="list" allowBlank="1" showInputMessage="1" showErrorMessage="1" sqref="C3:C13" xr:uid="{00000000-0002-0000-0100-000000000000}">
      <formula1>"LL, TC"</formula1>
    </dataValidation>
    <dataValidation type="list" allowBlank="1" showInputMessage="1" showErrorMessage="1" sqref="G3:G13" xr:uid="{00000000-0002-0000-0100-000001000000}">
      <formula1>"Yes,No"</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64"/>
  <sheetViews>
    <sheetView zoomScale="90" workbookViewId="0">
      <pane ySplit="1" topLeftCell="A2" activePane="bottomLeft" state="frozen"/>
      <selection activeCell="C1" sqref="C1"/>
      <selection pane="bottomLeft"/>
    </sheetView>
  </sheetViews>
  <sheetFormatPr defaultColWidth="8.6328125" defaultRowHeight="14.5"/>
  <cols>
    <col min="1" max="1" width="17.36328125" customWidth="1"/>
    <col min="2" max="2" width="20.6328125" customWidth="1"/>
    <col min="3" max="3" width="23.6328125" customWidth="1"/>
    <col min="4" max="4" width="25" customWidth="1"/>
    <col min="5" max="5" width="23.453125" customWidth="1"/>
    <col min="6" max="6" width="23.36328125" customWidth="1"/>
    <col min="7" max="7" width="35.6328125" customWidth="1"/>
    <col min="8" max="8" width="15.453125" bestFit="1" customWidth="1"/>
    <col min="9" max="9" width="14.453125" bestFit="1" customWidth="1"/>
    <col min="10" max="11" width="24.453125" bestFit="1" customWidth="1"/>
    <col min="12" max="12" width="20.453125" customWidth="1"/>
  </cols>
  <sheetData>
    <row r="1" spans="1:12" ht="28.5" customHeight="1">
      <c r="A1" s="2" t="s">
        <v>12</v>
      </c>
      <c r="B1" s="1" t="s">
        <v>83</v>
      </c>
      <c r="C1" s="1" t="s">
        <v>84</v>
      </c>
      <c r="D1" s="1" t="s">
        <v>85</v>
      </c>
      <c r="E1" s="17" t="s">
        <v>86</v>
      </c>
      <c r="F1" s="17" t="s">
        <v>87</v>
      </c>
      <c r="G1" s="1" t="s">
        <v>88</v>
      </c>
      <c r="H1" s="1" t="s">
        <v>89</v>
      </c>
      <c r="I1" s="1" t="s">
        <v>90</v>
      </c>
      <c r="J1" s="1" t="s">
        <v>91</v>
      </c>
      <c r="K1" s="1" t="s">
        <v>92</v>
      </c>
      <c r="L1" s="1" t="s">
        <v>19</v>
      </c>
    </row>
    <row r="2" spans="1:12" ht="64.5" customHeight="1">
      <c r="A2" s="3" t="s">
        <v>93</v>
      </c>
      <c r="B2" s="4" t="s">
        <v>94</v>
      </c>
      <c r="C2" s="4" t="s">
        <v>95</v>
      </c>
      <c r="D2" s="4" t="s">
        <v>96</v>
      </c>
      <c r="E2" s="4" t="s">
        <v>97</v>
      </c>
      <c r="F2" s="4" t="s">
        <v>98</v>
      </c>
      <c r="G2" s="4" t="s">
        <v>99</v>
      </c>
      <c r="H2" s="4" t="s">
        <v>100</v>
      </c>
      <c r="I2" s="4" t="s">
        <v>101</v>
      </c>
      <c r="J2" s="4" t="s">
        <v>102</v>
      </c>
      <c r="K2" s="4" t="s">
        <v>103</v>
      </c>
      <c r="L2" s="4"/>
    </row>
    <row r="3" spans="1:12" ht="122.25" customHeight="1">
      <c r="A3" s="5" t="s">
        <v>104</v>
      </c>
      <c r="B3" s="18" t="s">
        <v>105</v>
      </c>
      <c r="C3" s="6" t="s">
        <v>106</v>
      </c>
      <c r="D3" s="6" t="s">
        <v>107</v>
      </c>
      <c r="E3" s="6" t="s">
        <v>108</v>
      </c>
      <c r="F3" s="6" t="s">
        <v>109</v>
      </c>
      <c r="G3" s="6" t="s">
        <v>110</v>
      </c>
      <c r="H3" s="11">
        <v>45100</v>
      </c>
      <c r="I3" s="26">
        <v>46014</v>
      </c>
      <c r="J3" s="31">
        <v>45261</v>
      </c>
      <c r="K3" s="11"/>
      <c r="L3" s="24"/>
    </row>
    <row r="4" spans="1:12" ht="101.5">
      <c r="A4" s="5" t="s">
        <v>104</v>
      </c>
      <c r="B4" s="18" t="s">
        <v>111</v>
      </c>
      <c r="C4" s="6" t="s">
        <v>112</v>
      </c>
      <c r="D4" s="6" t="s">
        <v>113</v>
      </c>
      <c r="E4" s="6" t="s">
        <v>114</v>
      </c>
      <c r="F4" s="6" t="s">
        <v>115</v>
      </c>
      <c r="G4" s="6" t="s">
        <v>116</v>
      </c>
      <c r="H4" s="11">
        <v>45108</v>
      </c>
      <c r="I4" s="26">
        <v>46016</v>
      </c>
      <c r="J4" s="28">
        <v>45352</v>
      </c>
      <c r="K4" s="11"/>
      <c r="L4" s="22"/>
    </row>
    <row r="5" spans="1:12" ht="101.25" customHeight="1">
      <c r="A5" s="5" t="s">
        <v>104</v>
      </c>
      <c r="B5" s="18" t="s">
        <v>117</v>
      </c>
      <c r="C5" s="6" t="s">
        <v>118</v>
      </c>
      <c r="D5" s="6" t="s">
        <v>119</v>
      </c>
      <c r="E5" s="6" t="s">
        <v>114</v>
      </c>
      <c r="F5" s="6" t="s">
        <v>120</v>
      </c>
      <c r="G5" s="6" t="s">
        <v>121</v>
      </c>
      <c r="H5" s="11">
        <v>45108</v>
      </c>
      <c r="I5" s="26">
        <v>46016</v>
      </c>
      <c r="J5" s="28">
        <v>45627</v>
      </c>
      <c r="K5" s="11"/>
      <c r="L5" s="22"/>
    </row>
    <row r="6" spans="1:12" ht="260.25" customHeight="1">
      <c r="A6" s="5" t="s">
        <v>104</v>
      </c>
      <c r="B6" s="18" t="s">
        <v>122</v>
      </c>
      <c r="C6" s="6" t="s">
        <v>123</v>
      </c>
      <c r="D6" s="6" t="s">
        <v>124</v>
      </c>
      <c r="E6" s="6" t="s">
        <v>125</v>
      </c>
      <c r="F6" s="6" t="s">
        <v>125</v>
      </c>
      <c r="G6" s="6" t="s">
        <v>126</v>
      </c>
      <c r="H6" s="11">
        <v>45069</v>
      </c>
      <c r="I6" s="26">
        <v>46174</v>
      </c>
      <c r="J6" s="28">
        <v>45627</v>
      </c>
      <c r="K6" s="116"/>
      <c r="L6" s="36" t="s">
        <v>127</v>
      </c>
    </row>
    <row r="7" spans="1:12" ht="261">
      <c r="A7" s="5" t="s">
        <v>128</v>
      </c>
      <c r="B7" s="6" t="s">
        <v>129</v>
      </c>
      <c r="C7" s="6" t="s">
        <v>106</v>
      </c>
      <c r="D7" s="6" t="s">
        <v>130</v>
      </c>
      <c r="E7" s="35" t="s">
        <v>131</v>
      </c>
      <c r="F7" s="6" t="s">
        <v>132</v>
      </c>
      <c r="G7" s="6" t="s">
        <v>133</v>
      </c>
      <c r="H7" s="11">
        <v>45039</v>
      </c>
      <c r="I7" s="11">
        <v>46016</v>
      </c>
      <c r="J7" s="11">
        <v>45627</v>
      </c>
      <c r="K7" s="11">
        <v>45992</v>
      </c>
      <c r="L7" s="6"/>
    </row>
    <row r="8" spans="1:12" ht="184.5" customHeight="1">
      <c r="A8" s="5" t="s">
        <v>128</v>
      </c>
      <c r="B8" s="6" t="s">
        <v>134</v>
      </c>
      <c r="C8" s="6" t="s">
        <v>135</v>
      </c>
      <c r="D8" s="6" t="s">
        <v>136</v>
      </c>
      <c r="E8" s="35" t="s">
        <v>137</v>
      </c>
      <c r="F8" s="6" t="s">
        <v>138</v>
      </c>
      <c r="G8" s="6" t="s">
        <v>139</v>
      </c>
      <c r="H8" s="11">
        <v>45261</v>
      </c>
      <c r="I8" s="11">
        <v>46016</v>
      </c>
      <c r="J8" s="11">
        <v>45505</v>
      </c>
      <c r="K8" s="11">
        <v>45992</v>
      </c>
      <c r="L8" s="6"/>
    </row>
    <row r="9" spans="1:12" ht="232">
      <c r="A9" s="5" t="s">
        <v>128</v>
      </c>
      <c r="B9" s="6" t="s">
        <v>140</v>
      </c>
      <c r="C9" s="6" t="s">
        <v>141</v>
      </c>
      <c r="D9" s="6" t="s">
        <v>142</v>
      </c>
      <c r="E9" s="50" t="s">
        <v>143</v>
      </c>
      <c r="F9" s="6" t="s">
        <v>144</v>
      </c>
      <c r="G9" s="6" t="s">
        <v>145</v>
      </c>
      <c r="H9" s="26">
        <v>45323</v>
      </c>
      <c r="I9" s="26">
        <v>45809</v>
      </c>
      <c r="J9" s="26">
        <v>45627</v>
      </c>
      <c r="K9" s="11">
        <v>45992</v>
      </c>
      <c r="L9" s="20"/>
    </row>
    <row r="10" spans="1:12" ht="159.5">
      <c r="A10" s="5" t="s">
        <v>128</v>
      </c>
      <c r="B10" s="6" t="s">
        <v>146</v>
      </c>
      <c r="C10" s="6" t="s">
        <v>147</v>
      </c>
      <c r="D10" s="21" t="s">
        <v>148</v>
      </c>
      <c r="E10" s="50" t="s">
        <v>149</v>
      </c>
      <c r="F10" s="6" t="s">
        <v>149</v>
      </c>
      <c r="G10" s="6" t="s">
        <v>150</v>
      </c>
      <c r="H10" s="26">
        <v>45170</v>
      </c>
      <c r="I10" s="26">
        <v>45992</v>
      </c>
      <c r="J10" s="26">
        <v>45505</v>
      </c>
      <c r="K10" s="37"/>
      <c r="L10" s="49" t="s">
        <v>151</v>
      </c>
    </row>
    <row r="11" spans="1:12" ht="252" customHeight="1">
      <c r="A11" s="5" t="s">
        <v>128</v>
      </c>
      <c r="B11" s="6" t="s">
        <v>152</v>
      </c>
      <c r="C11" s="6" t="s">
        <v>153</v>
      </c>
      <c r="D11" s="6" t="s">
        <v>154</v>
      </c>
      <c r="E11" s="50" t="s">
        <v>155</v>
      </c>
      <c r="F11" s="50" t="s">
        <v>156</v>
      </c>
      <c r="G11" s="6" t="s">
        <v>157</v>
      </c>
      <c r="H11" s="11">
        <v>45231</v>
      </c>
      <c r="I11" s="11">
        <v>45992</v>
      </c>
      <c r="J11" s="11">
        <v>45717</v>
      </c>
      <c r="K11" s="11">
        <v>45992</v>
      </c>
      <c r="L11" s="6"/>
    </row>
    <row r="12" spans="1:12" ht="386.25" customHeight="1">
      <c r="A12" s="5" t="s">
        <v>128</v>
      </c>
      <c r="B12" s="6" t="s">
        <v>158</v>
      </c>
      <c r="C12" s="6" t="s">
        <v>159</v>
      </c>
      <c r="D12" s="6" t="s">
        <v>160</v>
      </c>
      <c r="E12" s="50" t="s">
        <v>161</v>
      </c>
      <c r="F12" s="6" t="s">
        <v>162</v>
      </c>
      <c r="G12" s="80" t="s">
        <v>163</v>
      </c>
      <c r="H12" s="26">
        <v>45017</v>
      </c>
      <c r="I12" s="26">
        <v>46357</v>
      </c>
      <c r="J12" s="11">
        <v>45627</v>
      </c>
      <c r="K12" s="26">
        <v>45992</v>
      </c>
      <c r="L12" s="6"/>
    </row>
    <row r="13" spans="1:12" ht="232">
      <c r="A13" s="5" t="s">
        <v>128</v>
      </c>
      <c r="B13" s="6" t="s">
        <v>164</v>
      </c>
      <c r="C13" s="6" t="s">
        <v>165</v>
      </c>
      <c r="D13" s="6" t="s">
        <v>166</v>
      </c>
      <c r="E13" s="50" t="s">
        <v>167</v>
      </c>
      <c r="F13" s="6" t="s">
        <v>168</v>
      </c>
      <c r="G13" s="51" t="s">
        <v>169</v>
      </c>
      <c r="H13" s="26">
        <v>45170</v>
      </c>
      <c r="I13" s="26">
        <v>45992</v>
      </c>
      <c r="J13" s="26">
        <v>45536</v>
      </c>
      <c r="K13" s="11"/>
      <c r="L13" s="6" t="s">
        <v>170</v>
      </c>
    </row>
    <row r="14" spans="1:12" ht="116">
      <c r="A14" s="5" t="s">
        <v>128</v>
      </c>
      <c r="B14" s="6" t="s">
        <v>171</v>
      </c>
      <c r="C14" s="6" t="s">
        <v>172</v>
      </c>
      <c r="D14" s="6" t="s">
        <v>173</v>
      </c>
      <c r="E14" s="50" t="s">
        <v>174</v>
      </c>
      <c r="F14" s="6" t="s">
        <v>138</v>
      </c>
      <c r="G14" s="26" t="s">
        <v>175</v>
      </c>
      <c r="H14" s="26">
        <v>45323</v>
      </c>
      <c r="I14" s="26">
        <v>45992</v>
      </c>
      <c r="J14" s="11">
        <v>45323</v>
      </c>
      <c r="K14" s="11">
        <v>45627</v>
      </c>
      <c r="L14" s="19"/>
    </row>
    <row r="15" spans="1:12" ht="232">
      <c r="A15" s="5" t="s">
        <v>128</v>
      </c>
      <c r="B15" s="6" t="s">
        <v>176</v>
      </c>
      <c r="C15" s="6" t="s">
        <v>123</v>
      </c>
      <c r="D15" s="6" t="s">
        <v>124</v>
      </c>
      <c r="E15" s="50" t="s">
        <v>177</v>
      </c>
      <c r="F15" s="6" t="s">
        <v>178</v>
      </c>
      <c r="G15" s="6" t="s">
        <v>178</v>
      </c>
      <c r="H15" s="26">
        <v>45069</v>
      </c>
      <c r="I15" s="26">
        <v>45992</v>
      </c>
      <c r="J15" s="11">
        <v>45627</v>
      </c>
      <c r="K15" s="11"/>
      <c r="L15" s="6" t="s">
        <v>179</v>
      </c>
    </row>
    <row r="16" spans="1:12" ht="192.75" customHeight="1">
      <c r="A16" s="5" t="s">
        <v>180</v>
      </c>
      <c r="B16" s="6" t="s">
        <v>181</v>
      </c>
      <c r="C16" s="6" t="s">
        <v>182</v>
      </c>
      <c r="D16" s="20" t="s">
        <v>183</v>
      </c>
      <c r="E16" s="6" t="s">
        <v>184</v>
      </c>
      <c r="F16" s="6" t="s">
        <v>185</v>
      </c>
      <c r="G16" s="6" t="s">
        <v>186</v>
      </c>
      <c r="H16" s="11" t="s">
        <v>187</v>
      </c>
      <c r="I16" s="11">
        <v>45992</v>
      </c>
      <c r="J16" s="11">
        <v>45200</v>
      </c>
      <c r="K16" s="11">
        <v>45444</v>
      </c>
      <c r="L16" s="6"/>
    </row>
    <row r="17" spans="1:12" s="29" customFormat="1" ht="333.5">
      <c r="A17" s="5" t="s">
        <v>180</v>
      </c>
      <c r="B17" s="27" t="s">
        <v>188</v>
      </c>
      <c r="C17" s="27" t="s">
        <v>159</v>
      </c>
      <c r="D17" s="20" t="s">
        <v>160</v>
      </c>
      <c r="E17" s="6" t="s">
        <v>189</v>
      </c>
      <c r="F17" s="6" t="s">
        <v>189</v>
      </c>
      <c r="G17" s="80" t="s">
        <v>190</v>
      </c>
      <c r="H17" s="28">
        <v>45039</v>
      </c>
      <c r="I17" s="31">
        <v>46357</v>
      </c>
      <c r="J17" s="28">
        <v>45627</v>
      </c>
      <c r="K17" s="28">
        <v>45992</v>
      </c>
      <c r="L17" s="30"/>
    </row>
    <row r="18" spans="1:12" ht="159.5">
      <c r="A18" s="5" t="s">
        <v>180</v>
      </c>
      <c r="B18" s="6" t="s">
        <v>191</v>
      </c>
      <c r="C18" s="6" t="s">
        <v>192</v>
      </c>
      <c r="D18" s="20" t="s">
        <v>193</v>
      </c>
      <c r="E18" s="6" t="s">
        <v>194</v>
      </c>
      <c r="F18" s="6" t="s">
        <v>195</v>
      </c>
      <c r="G18" s="6" t="s">
        <v>196</v>
      </c>
      <c r="H18" s="11" t="s">
        <v>197</v>
      </c>
      <c r="I18" s="31">
        <v>45992</v>
      </c>
      <c r="J18" s="11">
        <v>45139</v>
      </c>
      <c r="K18" s="11">
        <v>45627</v>
      </c>
      <c r="L18" s="30"/>
    </row>
    <row r="19" spans="1:12" ht="174">
      <c r="A19" s="5" t="s">
        <v>180</v>
      </c>
      <c r="B19" s="6" t="s">
        <v>198</v>
      </c>
      <c r="C19" s="50" t="s">
        <v>199</v>
      </c>
      <c r="D19" s="20" t="s">
        <v>200</v>
      </c>
      <c r="E19" s="6" t="s">
        <v>201</v>
      </c>
      <c r="F19" s="6" t="s">
        <v>202</v>
      </c>
      <c r="G19" s="6" t="s">
        <v>186</v>
      </c>
      <c r="H19" s="11" t="s">
        <v>187</v>
      </c>
      <c r="I19" s="28">
        <v>46174</v>
      </c>
      <c r="J19" s="11">
        <v>45200</v>
      </c>
      <c r="K19" s="11">
        <v>45444</v>
      </c>
      <c r="L19" s="49"/>
    </row>
    <row r="20" spans="1:12" ht="217.5">
      <c r="A20" s="5" t="s">
        <v>180</v>
      </c>
      <c r="B20" s="6" t="s">
        <v>203</v>
      </c>
      <c r="C20" s="50" t="s">
        <v>199</v>
      </c>
      <c r="D20" s="20" t="s">
        <v>204</v>
      </c>
      <c r="E20" s="6" t="s">
        <v>205</v>
      </c>
      <c r="F20" s="6" t="s">
        <v>206</v>
      </c>
      <c r="G20" s="6" t="s">
        <v>207</v>
      </c>
      <c r="H20" s="11" t="s">
        <v>187</v>
      </c>
      <c r="I20" s="31">
        <v>45992</v>
      </c>
      <c r="J20" s="11">
        <v>45200</v>
      </c>
      <c r="K20" s="11">
        <v>45444</v>
      </c>
      <c r="L20" s="49"/>
    </row>
    <row r="21" spans="1:12" ht="145">
      <c r="A21" s="5" t="s">
        <v>180</v>
      </c>
      <c r="B21" s="6" t="s">
        <v>208</v>
      </c>
      <c r="C21" s="6" t="s">
        <v>209</v>
      </c>
      <c r="D21" s="20" t="s">
        <v>210</v>
      </c>
      <c r="E21" s="6" t="s">
        <v>211</v>
      </c>
      <c r="F21" s="6" t="s">
        <v>211</v>
      </c>
      <c r="G21" s="6" t="s">
        <v>212</v>
      </c>
      <c r="H21" s="11" t="s">
        <v>187</v>
      </c>
      <c r="I21" s="11">
        <v>45992</v>
      </c>
      <c r="J21" s="11">
        <v>45261</v>
      </c>
      <c r="K21" s="11">
        <v>45444</v>
      </c>
      <c r="L21" s="49" t="s">
        <v>213</v>
      </c>
    </row>
    <row r="22" spans="1:12" ht="304.5">
      <c r="A22" s="5" t="s">
        <v>180</v>
      </c>
      <c r="B22" s="6" t="s">
        <v>214</v>
      </c>
      <c r="C22" s="21" t="s">
        <v>123</v>
      </c>
      <c r="D22" s="20" t="s">
        <v>215</v>
      </c>
      <c r="E22" s="6" t="s">
        <v>216</v>
      </c>
      <c r="F22" s="6" t="s">
        <v>217</v>
      </c>
      <c r="G22" s="6" t="s">
        <v>218</v>
      </c>
      <c r="H22" s="11" t="s">
        <v>187</v>
      </c>
      <c r="I22" s="11">
        <v>45992</v>
      </c>
      <c r="J22" s="11">
        <v>45170</v>
      </c>
      <c r="K22" s="11">
        <v>45444</v>
      </c>
      <c r="L22" s="49" t="s">
        <v>219</v>
      </c>
    </row>
    <row r="23" spans="1:12" ht="246.5">
      <c r="A23" s="5" t="s">
        <v>180</v>
      </c>
      <c r="B23" s="6" t="s">
        <v>220</v>
      </c>
      <c r="C23" s="21" t="s">
        <v>221</v>
      </c>
      <c r="D23" s="20" t="s">
        <v>222</v>
      </c>
      <c r="E23" s="6" t="s">
        <v>223</v>
      </c>
      <c r="F23" s="6" t="s">
        <v>224</v>
      </c>
      <c r="G23" s="6" t="s">
        <v>225</v>
      </c>
      <c r="H23" s="11">
        <v>45017</v>
      </c>
      <c r="I23" s="11">
        <v>45992</v>
      </c>
      <c r="J23" s="11">
        <v>45261</v>
      </c>
      <c r="K23" s="11">
        <v>45444</v>
      </c>
      <c r="L23" s="49" t="s">
        <v>226</v>
      </c>
    </row>
    <row r="24" spans="1:12" ht="275.5">
      <c r="A24" s="5" t="s">
        <v>227</v>
      </c>
      <c r="B24" s="6" t="s">
        <v>228</v>
      </c>
      <c r="C24" s="21" t="s">
        <v>106</v>
      </c>
      <c r="D24" s="6" t="s">
        <v>229</v>
      </c>
      <c r="E24" s="6" t="s">
        <v>230</v>
      </c>
      <c r="F24" s="6" t="s">
        <v>230</v>
      </c>
      <c r="G24" s="6" t="s">
        <v>231</v>
      </c>
      <c r="H24" s="11">
        <v>45078</v>
      </c>
      <c r="I24" s="11">
        <v>45992</v>
      </c>
      <c r="J24" s="48">
        <v>45292</v>
      </c>
      <c r="K24" s="11">
        <v>45658</v>
      </c>
      <c r="L24" s="49"/>
    </row>
    <row r="25" spans="1:12" ht="130.5">
      <c r="A25" s="5" t="s">
        <v>227</v>
      </c>
      <c r="B25" s="6" t="s">
        <v>232</v>
      </c>
      <c r="C25" s="21" t="s">
        <v>233</v>
      </c>
      <c r="D25" s="6" t="s">
        <v>234</v>
      </c>
      <c r="E25" s="6" t="s">
        <v>230</v>
      </c>
      <c r="F25" s="6" t="s">
        <v>230</v>
      </c>
      <c r="G25" s="6" t="s">
        <v>235</v>
      </c>
      <c r="H25" s="11">
        <v>45200</v>
      </c>
      <c r="I25" s="11">
        <v>45992</v>
      </c>
      <c r="J25" s="48">
        <v>45292</v>
      </c>
      <c r="K25" s="11">
        <v>45658</v>
      </c>
      <c r="L25" s="49"/>
    </row>
    <row r="26" spans="1:12" ht="159.5">
      <c r="A26" s="5" t="s">
        <v>227</v>
      </c>
      <c r="B26" s="6" t="s">
        <v>236</v>
      </c>
      <c r="C26" s="27" t="s">
        <v>237</v>
      </c>
      <c r="D26" s="6" t="s">
        <v>238</v>
      </c>
      <c r="E26" s="6" t="s">
        <v>239</v>
      </c>
      <c r="F26" s="6" t="s">
        <v>239</v>
      </c>
      <c r="G26" s="6" t="s">
        <v>240</v>
      </c>
      <c r="H26" s="11">
        <v>45170</v>
      </c>
      <c r="I26" s="11">
        <v>45992</v>
      </c>
      <c r="J26" s="48">
        <v>45292</v>
      </c>
      <c r="K26" s="11">
        <v>45658</v>
      </c>
      <c r="L26" s="49"/>
    </row>
    <row r="27" spans="1:12" ht="87">
      <c r="A27" s="5" t="s">
        <v>227</v>
      </c>
      <c r="B27" s="6" t="s">
        <v>241</v>
      </c>
      <c r="C27" s="27" t="s">
        <v>242</v>
      </c>
      <c r="D27" s="6" t="s">
        <v>243</v>
      </c>
      <c r="E27" s="49" t="s">
        <v>244</v>
      </c>
      <c r="F27" s="49" t="s">
        <v>239</v>
      </c>
      <c r="G27" s="35" t="s">
        <v>245</v>
      </c>
      <c r="H27" s="11">
        <v>45261</v>
      </c>
      <c r="I27" s="11">
        <v>45992</v>
      </c>
      <c r="J27" s="48">
        <v>45627</v>
      </c>
      <c r="K27" s="11">
        <v>45778</v>
      </c>
      <c r="L27" s="49"/>
    </row>
    <row r="28" spans="1:12" ht="203">
      <c r="A28" s="5" t="s">
        <v>227</v>
      </c>
      <c r="B28" s="6" t="s">
        <v>246</v>
      </c>
      <c r="C28" s="27" t="s">
        <v>247</v>
      </c>
      <c r="D28" s="6" t="s">
        <v>248</v>
      </c>
      <c r="E28" s="49" t="s">
        <v>249</v>
      </c>
      <c r="F28" s="49" t="s">
        <v>249</v>
      </c>
      <c r="G28" s="6" t="s">
        <v>250</v>
      </c>
      <c r="H28" s="11">
        <v>45078</v>
      </c>
      <c r="I28" s="11">
        <v>45992</v>
      </c>
      <c r="J28" s="11">
        <v>45292</v>
      </c>
      <c r="K28" s="11">
        <v>45658</v>
      </c>
      <c r="L28" s="49" t="s">
        <v>251</v>
      </c>
    </row>
    <row r="29" spans="1:12" ht="116">
      <c r="A29" s="5" t="s">
        <v>252</v>
      </c>
      <c r="B29" s="6" t="s">
        <v>253</v>
      </c>
      <c r="C29" s="27" t="s">
        <v>254</v>
      </c>
      <c r="D29" s="6" t="s">
        <v>255</v>
      </c>
      <c r="E29" s="6" t="s">
        <v>256</v>
      </c>
      <c r="F29" s="49" t="s">
        <v>256</v>
      </c>
      <c r="G29" s="6" t="s">
        <v>257</v>
      </c>
      <c r="H29" s="11">
        <v>45078</v>
      </c>
      <c r="I29" s="11">
        <v>46357</v>
      </c>
      <c r="J29" s="48">
        <v>45713</v>
      </c>
      <c r="K29" s="32"/>
      <c r="L29" s="32"/>
    </row>
    <row r="30" spans="1:12" ht="232">
      <c r="A30" s="5" t="s">
        <v>252</v>
      </c>
      <c r="B30" s="6" t="s">
        <v>258</v>
      </c>
      <c r="C30" s="27" t="s">
        <v>259</v>
      </c>
      <c r="D30" s="6" t="s">
        <v>260</v>
      </c>
      <c r="E30" s="6" t="s">
        <v>261</v>
      </c>
      <c r="F30" s="6" t="s">
        <v>261</v>
      </c>
      <c r="G30" s="6" t="s">
        <v>262</v>
      </c>
      <c r="H30" s="11">
        <v>45200</v>
      </c>
      <c r="I30" s="11">
        <v>45809</v>
      </c>
      <c r="J30" s="48">
        <v>45536</v>
      </c>
      <c r="K30" s="11"/>
      <c r="L30" s="32"/>
    </row>
    <row r="31" spans="1:12" ht="130.5">
      <c r="A31" s="5" t="s">
        <v>252</v>
      </c>
      <c r="B31" s="6" t="s">
        <v>263</v>
      </c>
      <c r="C31" s="27" t="s">
        <v>264</v>
      </c>
      <c r="D31" s="6" t="s">
        <v>265</v>
      </c>
      <c r="E31" s="6" t="s">
        <v>256</v>
      </c>
      <c r="F31" s="6" t="s">
        <v>256</v>
      </c>
      <c r="G31" s="6" t="s">
        <v>266</v>
      </c>
      <c r="H31" s="11">
        <v>45078</v>
      </c>
      <c r="I31" s="26">
        <v>46174</v>
      </c>
      <c r="J31" s="48">
        <v>45689</v>
      </c>
      <c r="K31" s="32"/>
      <c r="L31" s="23"/>
    </row>
    <row r="32" spans="1:12" ht="232">
      <c r="A32" s="5" t="s">
        <v>252</v>
      </c>
      <c r="B32" s="6" t="s">
        <v>267</v>
      </c>
      <c r="C32" s="27" t="s">
        <v>141</v>
      </c>
      <c r="D32" s="6" t="s">
        <v>268</v>
      </c>
      <c r="E32" s="6" t="s">
        <v>256</v>
      </c>
      <c r="F32" s="6" t="s">
        <v>256</v>
      </c>
      <c r="G32" s="6" t="s">
        <v>269</v>
      </c>
      <c r="H32" s="11">
        <v>45170</v>
      </c>
      <c r="I32" s="11">
        <v>46174</v>
      </c>
      <c r="J32" s="11">
        <v>45627</v>
      </c>
      <c r="K32" s="32"/>
      <c r="L32" s="32"/>
    </row>
    <row r="33" spans="1:12" ht="377">
      <c r="A33" s="5" t="s">
        <v>252</v>
      </c>
      <c r="B33" s="6" t="s">
        <v>270</v>
      </c>
      <c r="C33" s="27" t="s">
        <v>271</v>
      </c>
      <c r="D33" s="6" t="s">
        <v>272</v>
      </c>
      <c r="E33" s="6" t="s">
        <v>256</v>
      </c>
      <c r="F33" s="6" t="s">
        <v>256</v>
      </c>
      <c r="G33" s="6" t="s">
        <v>273</v>
      </c>
      <c r="H33" s="11">
        <v>45170</v>
      </c>
      <c r="I33" s="11">
        <v>45809</v>
      </c>
      <c r="J33" s="26">
        <v>45444</v>
      </c>
      <c r="K33" s="32"/>
      <c r="L33" s="30"/>
    </row>
    <row r="34" spans="1:12" ht="313.5" customHeight="1">
      <c r="A34" s="5" t="s">
        <v>274</v>
      </c>
      <c r="B34" s="6" t="s">
        <v>275</v>
      </c>
      <c r="C34" s="27" t="s">
        <v>276</v>
      </c>
      <c r="D34" s="6" t="s">
        <v>277</v>
      </c>
      <c r="E34" s="6" t="s">
        <v>278</v>
      </c>
      <c r="F34" s="6" t="s">
        <v>278</v>
      </c>
      <c r="G34" s="6" t="s">
        <v>279</v>
      </c>
      <c r="H34" s="11">
        <v>45170</v>
      </c>
      <c r="I34" s="11">
        <v>46174</v>
      </c>
      <c r="J34" s="48">
        <v>45352</v>
      </c>
      <c r="K34" s="11">
        <v>45931</v>
      </c>
      <c r="L34" s="23"/>
    </row>
    <row r="35" spans="1:12" ht="80.25" customHeight="1">
      <c r="A35" s="5" t="s">
        <v>274</v>
      </c>
      <c r="B35" s="6" t="s">
        <v>280</v>
      </c>
      <c r="C35" s="27" t="s">
        <v>209</v>
      </c>
      <c r="D35" s="6" t="s">
        <v>281</v>
      </c>
      <c r="E35" s="6" t="s">
        <v>278</v>
      </c>
      <c r="F35" s="6" t="s">
        <v>278</v>
      </c>
      <c r="G35" s="6" t="s">
        <v>282</v>
      </c>
      <c r="H35" s="11">
        <v>45078</v>
      </c>
      <c r="I35" s="11">
        <v>46174</v>
      </c>
      <c r="J35" s="48">
        <v>45566</v>
      </c>
      <c r="K35" s="11">
        <v>45931</v>
      </c>
      <c r="L35" s="19"/>
    </row>
    <row r="36" spans="1:12" ht="130.5">
      <c r="A36" s="5" t="s">
        <v>274</v>
      </c>
      <c r="B36" s="6" t="s">
        <v>283</v>
      </c>
      <c r="C36" s="27" t="s">
        <v>284</v>
      </c>
      <c r="D36" s="20" t="s">
        <v>285</v>
      </c>
      <c r="E36" s="35" t="s">
        <v>286</v>
      </c>
      <c r="F36" s="35" t="s">
        <v>286</v>
      </c>
      <c r="G36" s="6" t="s">
        <v>287</v>
      </c>
      <c r="H36" s="11">
        <v>45108</v>
      </c>
      <c r="I36" s="11">
        <v>45992</v>
      </c>
      <c r="J36" s="48">
        <v>45505</v>
      </c>
      <c r="K36" s="26">
        <v>45809</v>
      </c>
      <c r="L36" s="23"/>
    </row>
    <row r="37" spans="1:12" ht="138" customHeight="1">
      <c r="A37" s="5" t="s">
        <v>274</v>
      </c>
      <c r="B37" s="6" t="s">
        <v>288</v>
      </c>
      <c r="C37" s="27" t="s">
        <v>182</v>
      </c>
      <c r="D37" s="6" t="s">
        <v>289</v>
      </c>
      <c r="E37" s="20" t="s">
        <v>290</v>
      </c>
      <c r="F37" s="20" t="s">
        <v>291</v>
      </c>
      <c r="G37" s="6" t="s">
        <v>292</v>
      </c>
      <c r="H37" s="11">
        <v>45078</v>
      </c>
      <c r="I37" s="11">
        <v>45597</v>
      </c>
      <c r="J37" s="48">
        <v>45809</v>
      </c>
      <c r="K37" s="11"/>
      <c r="L37" s="23"/>
    </row>
    <row r="38" spans="1:12" ht="232">
      <c r="A38" s="5" t="s">
        <v>293</v>
      </c>
      <c r="B38" s="6" t="s">
        <v>294</v>
      </c>
      <c r="C38" s="6" t="s">
        <v>118</v>
      </c>
      <c r="D38" s="6" t="s">
        <v>295</v>
      </c>
      <c r="E38" s="6" t="s">
        <v>296</v>
      </c>
      <c r="F38" s="6" t="s">
        <v>296</v>
      </c>
      <c r="G38" s="6" t="s">
        <v>297</v>
      </c>
      <c r="H38" s="26">
        <v>45170</v>
      </c>
      <c r="I38" s="11">
        <v>46143</v>
      </c>
      <c r="J38" s="11">
        <v>45323</v>
      </c>
      <c r="K38" s="11">
        <v>45778</v>
      </c>
      <c r="L38" s="6"/>
    </row>
    <row r="39" spans="1:12" ht="348">
      <c r="A39" s="5" t="s">
        <v>293</v>
      </c>
      <c r="B39" s="6" t="s">
        <v>298</v>
      </c>
      <c r="C39" s="27" t="s">
        <v>299</v>
      </c>
      <c r="D39" s="20" t="s">
        <v>300</v>
      </c>
      <c r="E39" s="6" t="s">
        <v>301</v>
      </c>
      <c r="F39" s="6" t="s">
        <v>301</v>
      </c>
      <c r="G39" s="6" t="s">
        <v>302</v>
      </c>
      <c r="H39" s="11">
        <v>45292</v>
      </c>
      <c r="I39" s="11">
        <v>46174</v>
      </c>
      <c r="J39" s="26">
        <v>45809</v>
      </c>
      <c r="K39" s="32"/>
      <c r="L39" s="35" t="s">
        <v>303</v>
      </c>
    </row>
    <row r="40" spans="1:12" ht="275.5">
      <c r="A40" s="5" t="s">
        <v>293</v>
      </c>
      <c r="B40" s="6" t="s">
        <v>304</v>
      </c>
      <c r="C40" s="27" t="s">
        <v>305</v>
      </c>
      <c r="D40" s="20" t="s">
        <v>306</v>
      </c>
      <c r="E40" s="6" t="s">
        <v>307</v>
      </c>
      <c r="F40" s="6" t="s">
        <v>307</v>
      </c>
      <c r="G40" s="6" t="s">
        <v>308</v>
      </c>
      <c r="H40" s="11">
        <v>45200</v>
      </c>
      <c r="I40" s="11">
        <v>46174</v>
      </c>
      <c r="J40" s="26">
        <v>45748</v>
      </c>
      <c r="K40" s="32"/>
      <c r="L40" s="35" t="s">
        <v>309</v>
      </c>
    </row>
    <row r="41" spans="1:12" ht="333.5">
      <c r="A41" s="5" t="s">
        <v>293</v>
      </c>
      <c r="B41" s="35" t="s">
        <v>310</v>
      </c>
      <c r="C41" s="36" t="s">
        <v>159</v>
      </c>
      <c r="D41" s="20" t="s">
        <v>311</v>
      </c>
      <c r="E41" s="35" t="s">
        <v>312</v>
      </c>
      <c r="F41" s="35" t="s">
        <v>312</v>
      </c>
      <c r="G41" s="180" t="s">
        <v>313</v>
      </c>
      <c r="H41" s="26">
        <v>45231</v>
      </c>
      <c r="I41" s="26">
        <v>46357</v>
      </c>
      <c r="J41" s="26">
        <v>46174</v>
      </c>
      <c r="K41" s="26"/>
      <c r="L41" s="19"/>
    </row>
    <row r="42" spans="1:12" ht="203">
      <c r="A42" s="66" t="s">
        <v>293</v>
      </c>
      <c r="B42" s="6" t="s">
        <v>314</v>
      </c>
      <c r="C42" s="27" t="s">
        <v>182</v>
      </c>
      <c r="D42" s="49" t="s">
        <v>315</v>
      </c>
      <c r="E42" s="49" t="s">
        <v>316</v>
      </c>
      <c r="F42" s="49" t="s">
        <v>316</v>
      </c>
      <c r="G42" s="6" t="s">
        <v>317</v>
      </c>
      <c r="H42" s="26">
        <v>45231</v>
      </c>
      <c r="I42" s="26">
        <v>46174</v>
      </c>
      <c r="J42" s="26">
        <v>45627</v>
      </c>
      <c r="K42" s="24"/>
      <c r="L42" s="23"/>
    </row>
    <row r="43" spans="1:12" ht="384" customHeight="1">
      <c r="A43" s="5" t="s">
        <v>318</v>
      </c>
      <c r="B43" s="6" t="s">
        <v>319</v>
      </c>
      <c r="C43" s="27" t="s">
        <v>320</v>
      </c>
      <c r="D43" s="27" t="s">
        <v>321</v>
      </c>
      <c r="E43" s="6" t="s">
        <v>322</v>
      </c>
      <c r="F43" s="6" t="s">
        <v>322</v>
      </c>
      <c r="G43" s="6" t="s">
        <v>323</v>
      </c>
      <c r="H43" s="11">
        <v>45231</v>
      </c>
      <c r="I43" s="11">
        <v>46054</v>
      </c>
      <c r="J43" s="11">
        <v>45627</v>
      </c>
      <c r="K43" s="11"/>
      <c r="L43" s="6"/>
    </row>
    <row r="44" spans="1:12" ht="275.5">
      <c r="A44" s="5" t="s">
        <v>318</v>
      </c>
      <c r="B44" s="6" t="s">
        <v>324</v>
      </c>
      <c r="C44" s="27" t="s">
        <v>209</v>
      </c>
      <c r="D44" s="27" t="s">
        <v>325</v>
      </c>
      <c r="E44" s="49" t="s">
        <v>326</v>
      </c>
      <c r="F44" s="49" t="s">
        <v>327</v>
      </c>
      <c r="G44" s="6" t="s">
        <v>328</v>
      </c>
      <c r="H44" s="11">
        <v>45170</v>
      </c>
      <c r="I44" s="11">
        <v>45992</v>
      </c>
      <c r="J44" s="11">
        <v>45444</v>
      </c>
      <c r="K44" s="48">
        <v>45809</v>
      </c>
      <c r="L44" s="35" t="s">
        <v>329</v>
      </c>
    </row>
    <row r="45" spans="1:12" ht="180" customHeight="1">
      <c r="A45" s="5" t="s">
        <v>318</v>
      </c>
      <c r="B45" s="6" t="s">
        <v>330</v>
      </c>
      <c r="C45" s="27" t="s">
        <v>331</v>
      </c>
      <c r="D45" s="27" t="s">
        <v>332</v>
      </c>
      <c r="E45" s="6" t="s">
        <v>333</v>
      </c>
      <c r="F45" s="49" t="s">
        <v>334</v>
      </c>
      <c r="G45" s="6" t="s">
        <v>335</v>
      </c>
      <c r="H45" s="11">
        <v>45231</v>
      </c>
      <c r="I45" s="11">
        <v>45992</v>
      </c>
      <c r="J45" s="48">
        <v>45444</v>
      </c>
      <c r="K45" s="11">
        <v>45809</v>
      </c>
      <c r="L45" s="30"/>
    </row>
    <row r="46" spans="1:12" ht="222.75" customHeight="1">
      <c r="A46" s="5" t="s">
        <v>318</v>
      </c>
      <c r="B46" s="6" t="s">
        <v>336</v>
      </c>
      <c r="C46" s="27" t="s">
        <v>337</v>
      </c>
      <c r="D46" s="6" t="s">
        <v>338</v>
      </c>
      <c r="E46" s="6" t="s">
        <v>322</v>
      </c>
      <c r="F46" s="6" t="s">
        <v>322</v>
      </c>
      <c r="G46" s="6" t="s">
        <v>339</v>
      </c>
      <c r="H46" s="11">
        <v>45261</v>
      </c>
      <c r="I46" s="11">
        <v>45992</v>
      </c>
      <c r="J46" s="26">
        <v>45444</v>
      </c>
      <c r="K46" s="48">
        <v>45809</v>
      </c>
      <c r="L46" s="30"/>
    </row>
    <row r="47" spans="1:12" ht="188.5">
      <c r="A47" s="5" t="s">
        <v>318</v>
      </c>
      <c r="B47" s="6" t="s">
        <v>340</v>
      </c>
      <c r="C47" s="27" t="s">
        <v>299</v>
      </c>
      <c r="D47" s="6" t="s">
        <v>341</v>
      </c>
      <c r="E47" s="6" t="s">
        <v>326</v>
      </c>
      <c r="F47" s="35" t="s">
        <v>326</v>
      </c>
      <c r="G47" s="35" t="s">
        <v>342</v>
      </c>
      <c r="H47" s="11">
        <v>45170</v>
      </c>
      <c r="I47" s="11">
        <v>45992</v>
      </c>
      <c r="J47" s="48">
        <v>45444</v>
      </c>
      <c r="K47" s="11">
        <v>45809</v>
      </c>
      <c r="L47" s="30"/>
    </row>
    <row r="48" spans="1:12" ht="325">
      <c r="A48" s="5" t="s">
        <v>318</v>
      </c>
      <c r="B48" s="6" t="s">
        <v>343</v>
      </c>
      <c r="C48" s="27" t="s">
        <v>192</v>
      </c>
      <c r="D48" s="128" t="s">
        <v>344</v>
      </c>
      <c r="E48" s="6" t="s">
        <v>326</v>
      </c>
      <c r="F48" s="35" t="s">
        <v>326</v>
      </c>
      <c r="G48" s="35" t="s">
        <v>345</v>
      </c>
      <c r="H48" s="11">
        <v>45200</v>
      </c>
      <c r="I48" s="11">
        <v>46023</v>
      </c>
      <c r="J48" s="48">
        <v>45474</v>
      </c>
      <c r="K48" s="11">
        <v>45689</v>
      </c>
      <c r="L48" s="30"/>
    </row>
    <row r="49" spans="1:12" ht="151.5" customHeight="1">
      <c r="A49" s="5" t="s">
        <v>346</v>
      </c>
      <c r="B49" s="6" t="s">
        <v>347</v>
      </c>
      <c r="C49" s="6" t="s">
        <v>209</v>
      </c>
      <c r="D49" s="6" t="s">
        <v>348</v>
      </c>
      <c r="E49" s="6" t="s">
        <v>349</v>
      </c>
      <c r="F49" s="35" t="s">
        <v>349</v>
      </c>
      <c r="G49" s="35" t="s">
        <v>350</v>
      </c>
      <c r="H49" s="11">
        <v>45231</v>
      </c>
      <c r="I49" s="11">
        <v>45986</v>
      </c>
      <c r="J49" s="11">
        <v>45620</v>
      </c>
      <c r="K49" s="11"/>
      <c r="L49" s="30"/>
    </row>
    <row r="50" spans="1:12" ht="116">
      <c r="A50" s="5" t="s">
        <v>346</v>
      </c>
      <c r="B50" s="6" t="s">
        <v>351</v>
      </c>
      <c r="C50" s="6" t="s">
        <v>147</v>
      </c>
      <c r="D50" s="6" t="s">
        <v>352</v>
      </c>
      <c r="E50" s="6" t="s">
        <v>353</v>
      </c>
      <c r="F50" s="35" t="s">
        <v>353</v>
      </c>
      <c r="G50" s="35" t="s">
        <v>354</v>
      </c>
      <c r="H50" s="11">
        <v>45261</v>
      </c>
      <c r="I50" s="26">
        <v>45992</v>
      </c>
      <c r="J50" s="26">
        <v>45627</v>
      </c>
      <c r="K50" s="11"/>
      <c r="L50" s="30"/>
    </row>
    <row r="51" spans="1:12" ht="217.5">
      <c r="A51" s="5" t="s">
        <v>346</v>
      </c>
      <c r="B51" s="6" t="s">
        <v>355</v>
      </c>
      <c r="C51" s="20" t="s">
        <v>356</v>
      </c>
      <c r="D51" s="6" t="s">
        <v>357</v>
      </c>
      <c r="E51" s="20" t="s">
        <v>358</v>
      </c>
      <c r="F51" s="35" t="s">
        <v>349</v>
      </c>
      <c r="G51" s="35" t="s">
        <v>359</v>
      </c>
      <c r="H51" s="11">
        <v>45139</v>
      </c>
      <c r="I51" s="26">
        <v>46174</v>
      </c>
      <c r="J51" s="11">
        <v>45627</v>
      </c>
      <c r="K51" s="11"/>
      <c r="L51" s="35"/>
    </row>
    <row r="52" spans="1:12" ht="174">
      <c r="A52" s="5" t="s">
        <v>346</v>
      </c>
      <c r="B52" s="6" t="s">
        <v>360</v>
      </c>
      <c r="C52" s="49" t="s">
        <v>199</v>
      </c>
      <c r="D52" s="6" t="s">
        <v>361</v>
      </c>
      <c r="E52" s="20" t="s">
        <v>358</v>
      </c>
      <c r="F52" s="20" t="s">
        <v>358</v>
      </c>
      <c r="G52" s="35" t="s">
        <v>362</v>
      </c>
      <c r="H52" s="11">
        <v>45108</v>
      </c>
      <c r="I52" s="26">
        <v>46174</v>
      </c>
      <c r="J52" s="11">
        <v>45474</v>
      </c>
      <c r="K52" s="24"/>
      <c r="L52" s="35" t="s">
        <v>363</v>
      </c>
    </row>
    <row r="53" spans="1:12" ht="188.5">
      <c r="A53" s="5" t="s">
        <v>364</v>
      </c>
      <c r="B53" s="6" t="s">
        <v>365</v>
      </c>
      <c r="C53" s="49" t="s">
        <v>112</v>
      </c>
      <c r="D53" s="6" t="s">
        <v>366</v>
      </c>
      <c r="E53" s="20" t="s">
        <v>367</v>
      </c>
      <c r="F53" s="20" t="s">
        <v>368</v>
      </c>
      <c r="G53" s="35" t="s">
        <v>369</v>
      </c>
      <c r="H53" s="26">
        <v>45283</v>
      </c>
      <c r="I53" s="26">
        <v>46143</v>
      </c>
      <c r="J53" s="26">
        <v>45931</v>
      </c>
      <c r="K53" s="11"/>
      <c r="L53" s="19"/>
    </row>
    <row r="54" spans="1:12" s="29" customFormat="1" ht="145">
      <c r="A54" s="5" t="s">
        <v>364</v>
      </c>
      <c r="B54" s="6" t="s">
        <v>370</v>
      </c>
      <c r="C54" s="49" t="s">
        <v>118</v>
      </c>
      <c r="D54" s="6" t="s">
        <v>371</v>
      </c>
      <c r="E54" s="20" t="s">
        <v>368</v>
      </c>
      <c r="F54" s="20" t="s">
        <v>368</v>
      </c>
      <c r="G54" s="35" t="s">
        <v>372</v>
      </c>
      <c r="H54" s="26">
        <v>45283</v>
      </c>
      <c r="I54" s="26">
        <v>46054</v>
      </c>
      <c r="J54" s="26">
        <v>45474</v>
      </c>
      <c r="K54" s="124"/>
      <c r="L54" s="125"/>
    </row>
    <row r="55" spans="1:12" s="29" customFormat="1" ht="188.5">
      <c r="A55" s="5" t="s">
        <v>364</v>
      </c>
      <c r="B55" s="6" t="s">
        <v>373</v>
      </c>
      <c r="C55" s="49" t="s">
        <v>374</v>
      </c>
      <c r="D55" s="35" t="s">
        <v>375</v>
      </c>
      <c r="E55" s="20" t="s">
        <v>367</v>
      </c>
      <c r="F55" s="20" t="s">
        <v>367</v>
      </c>
      <c r="G55" s="35" t="s">
        <v>376</v>
      </c>
      <c r="H55" s="11">
        <v>45283</v>
      </c>
      <c r="I55" s="26">
        <v>46174</v>
      </c>
      <c r="J55" s="26">
        <v>45627</v>
      </c>
      <c r="K55" s="26">
        <v>45992</v>
      </c>
      <c r="L55" s="125"/>
    </row>
    <row r="56" spans="1:12" s="29" customFormat="1" ht="333.5">
      <c r="A56" s="5" t="s">
        <v>364</v>
      </c>
      <c r="B56" s="6" t="s">
        <v>377</v>
      </c>
      <c r="C56" s="49" t="s">
        <v>378</v>
      </c>
      <c r="D56" s="6" t="s">
        <v>160</v>
      </c>
      <c r="E56" s="20" t="s">
        <v>368</v>
      </c>
      <c r="F56" s="20" t="s">
        <v>368</v>
      </c>
      <c r="G56" s="126" t="s">
        <v>163</v>
      </c>
      <c r="H56" s="11">
        <v>45253</v>
      </c>
      <c r="I56" s="26">
        <v>46357</v>
      </c>
      <c r="J56" s="26">
        <v>46174</v>
      </c>
      <c r="K56" s="125"/>
      <c r="L56" s="125"/>
    </row>
    <row r="57" spans="1:12" s="29" customFormat="1" ht="174">
      <c r="A57" s="5" t="s">
        <v>364</v>
      </c>
      <c r="B57" s="6" t="s">
        <v>379</v>
      </c>
      <c r="C57" s="49" t="s">
        <v>380</v>
      </c>
      <c r="D57" s="6" t="s">
        <v>381</v>
      </c>
      <c r="E57" s="20" t="s">
        <v>368</v>
      </c>
      <c r="F57" s="20" t="s">
        <v>368</v>
      </c>
      <c r="G57" s="26" t="s">
        <v>382</v>
      </c>
      <c r="H57" s="11">
        <v>45283</v>
      </c>
      <c r="I57" s="26">
        <v>46174</v>
      </c>
      <c r="J57" s="11">
        <v>45474</v>
      </c>
      <c r="K57" s="124"/>
      <c r="L57" s="125"/>
    </row>
    <row r="58" spans="1:12" s="29" customFormat="1" ht="275.5">
      <c r="A58" s="5" t="s">
        <v>364</v>
      </c>
      <c r="B58" s="6" t="s">
        <v>383</v>
      </c>
      <c r="C58" s="49" t="s">
        <v>384</v>
      </c>
      <c r="D58" s="6" t="s">
        <v>385</v>
      </c>
      <c r="E58" s="20" t="s">
        <v>386</v>
      </c>
      <c r="F58" s="20" t="s">
        <v>387</v>
      </c>
      <c r="G58" s="26" t="s">
        <v>388</v>
      </c>
      <c r="H58" s="11">
        <v>45261</v>
      </c>
      <c r="I58" s="11">
        <v>46054</v>
      </c>
      <c r="J58" s="11">
        <v>45689</v>
      </c>
      <c r="K58" s="124"/>
      <c r="L58" s="35" t="s">
        <v>389</v>
      </c>
    </row>
    <row r="59" spans="1:12" ht="87">
      <c r="A59" s="5" t="s">
        <v>390</v>
      </c>
      <c r="B59" s="6" t="s">
        <v>391</v>
      </c>
      <c r="C59" s="49" t="s">
        <v>392</v>
      </c>
      <c r="D59" s="6" t="s">
        <v>393</v>
      </c>
      <c r="E59" s="20" t="s">
        <v>394</v>
      </c>
      <c r="F59" s="20" t="s">
        <v>394</v>
      </c>
      <c r="G59" s="6" t="s">
        <v>395</v>
      </c>
      <c r="H59" s="11">
        <v>45292</v>
      </c>
      <c r="I59" s="11">
        <v>46082</v>
      </c>
      <c r="J59" s="11">
        <v>45627</v>
      </c>
      <c r="K59" s="11"/>
      <c r="L59" s="23"/>
    </row>
    <row r="60" spans="1:12" ht="87">
      <c r="A60" s="5" t="s">
        <v>390</v>
      </c>
      <c r="B60" s="6" t="s">
        <v>396</v>
      </c>
      <c r="C60" s="49" t="s">
        <v>397</v>
      </c>
      <c r="D60" s="6" t="s">
        <v>398</v>
      </c>
      <c r="E60" s="20" t="s">
        <v>394</v>
      </c>
      <c r="F60" s="20" t="s">
        <v>394</v>
      </c>
      <c r="G60" s="20" t="s">
        <v>399</v>
      </c>
      <c r="H60" s="11">
        <v>45292</v>
      </c>
      <c r="I60" s="11">
        <v>46082</v>
      </c>
      <c r="J60" s="11">
        <v>45627</v>
      </c>
      <c r="K60" s="11"/>
      <c r="L60" s="19"/>
    </row>
    <row r="61" spans="1:12" ht="87">
      <c r="A61" s="5" t="s">
        <v>390</v>
      </c>
      <c r="B61" s="6" t="s">
        <v>400</v>
      </c>
      <c r="C61" s="49" t="s">
        <v>401</v>
      </c>
      <c r="D61" s="6" t="s">
        <v>402</v>
      </c>
      <c r="E61" s="20" t="s">
        <v>403</v>
      </c>
      <c r="F61" s="20" t="s">
        <v>404</v>
      </c>
      <c r="G61" s="20" t="s">
        <v>399</v>
      </c>
      <c r="H61" s="11">
        <v>45292</v>
      </c>
      <c r="I61" s="11">
        <v>46082</v>
      </c>
      <c r="J61" s="11">
        <v>45627</v>
      </c>
      <c r="K61" s="11"/>
      <c r="L61" s="19"/>
    </row>
    <row r="62" spans="1:12" ht="87">
      <c r="A62" s="5" t="s">
        <v>390</v>
      </c>
      <c r="B62" s="6" t="s">
        <v>405</v>
      </c>
      <c r="C62" s="49" t="s">
        <v>406</v>
      </c>
      <c r="D62" s="6" t="s">
        <v>407</v>
      </c>
      <c r="E62" s="20" t="s">
        <v>403</v>
      </c>
      <c r="F62" s="20" t="s">
        <v>404</v>
      </c>
      <c r="G62" s="20" t="s">
        <v>399</v>
      </c>
      <c r="H62" s="11">
        <v>45292</v>
      </c>
      <c r="I62" s="11">
        <v>46082</v>
      </c>
      <c r="J62" s="11">
        <v>45627</v>
      </c>
      <c r="K62" s="11"/>
      <c r="L62" s="19"/>
    </row>
    <row r="64" spans="1:12">
      <c r="A64" s="77" t="s">
        <v>408</v>
      </c>
    </row>
  </sheetData>
  <autoFilter ref="A1:L62" xr:uid="{00000000-0001-0000-0200-000000000000}"/>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200-000000000000}">
          <x14:formula1>
            <xm:f>'1_Pilot Cities'!$D$3:$D$13</xm:f>
          </x14:formula1>
          <xm:sqref>A3:A5 A7:A14 A59:A62 A29:A57 A16:A22 A24:A27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363"/>
  <sheetViews>
    <sheetView zoomScale="80" zoomScaleNormal="80" workbookViewId="0">
      <pane xSplit="1" ySplit="1" topLeftCell="B2" activePane="bottomRight" state="frozen"/>
      <selection pane="topRight" activeCell="B1" sqref="B1"/>
      <selection pane="bottomLeft" activeCell="A2" sqref="A2"/>
      <selection pane="bottomRight"/>
    </sheetView>
  </sheetViews>
  <sheetFormatPr defaultColWidth="8.6328125" defaultRowHeight="14.5"/>
  <cols>
    <col min="1" max="1" width="17.36328125" style="110" customWidth="1"/>
    <col min="2" max="2" width="45.453125" style="110" customWidth="1"/>
    <col min="3" max="3" width="105.08984375" style="110" bestFit="1" customWidth="1"/>
    <col min="4" max="4" width="20.453125" style="115" bestFit="1" customWidth="1"/>
    <col min="5" max="5" width="15.453125" style="115" bestFit="1" customWidth="1"/>
    <col min="6" max="6" width="23.08984375" style="60" bestFit="1" customWidth="1"/>
    <col min="7" max="7" width="45.36328125" style="58" bestFit="1" customWidth="1"/>
    <col min="8" max="8" width="35.6328125" style="58" customWidth="1"/>
    <col min="9" max="9" width="21.08984375" style="110" bestFit="1" customWidth="1"/>
    <col min="10" max="10" width="22.36328125" style="110" bestFit="1" customWidth="1"/>
    <col min="11" max="11" width="24" style="60" bestFit="1" customWidth="1"/>
    <col min="12" max="13" width="13.453125" style="60" bestFit="1" customWidth="1"/>
    <col min="14" max="14" width="8.36328125" style="60" bestFit="1" customWidth="1"/>
    <col min="15" max="15" width="23.90625" style="60" customWidth="1"/>
    <col min="16" max="16" width="38" style="110" customWidth="1"/>
    <col min="17" max="18" width="8.6328125" style="110"/>
    <col min="19" max="19" width="24.08984375" style="110" customWidth="1"/>
    <col min="20" max="16384" width="8.6328125" style="110"/>
  </cols>
  <sheetData>
    <row r="1" spans="1:19" ht="15.5">
      <c r="A1" s="106" t="s">
        <v>83</v>
      </c>
      <c r="B1" s="106" t="s">
        <v>84</v>
      </c>
      <c r="C1" s="107" t="s">
        <v>85</v>
      </c>
      <c r="D1" s="108" t="s">
        <v>409</v>
      </c>
      <c r="E1" s="108" t="s">
        <v>410</v>
      </c>
      <c r="F1" s="100" t="s">
        <v>411</v>
      </c>
      <c r="G1" s="101" t="s">
        <v>412</v>
      </c>
      <c r="H1" s="101" t="s">
        <v>413</v>
      </c>
      <c r="I1" s="109" t="s">
        <v>414</v>
      </c>
      <c r="J1" s="109" t="s">
        <v>415</v>
      </c>
      <c r="K1" s="100" t="s">
        <v>416</v>
      </c>
      <c r="L1" s="100" t="s">
        <v>417</v>
      </c>
      <c r="M1" s="100" t="s">
        <v>418</v>
      </c>
      <c r="N1" s="100" t="s">
        <v>419</v>
      </c>
      <c r="O1" s="100" t="s">
        <v>420</v>
      </c>
      <c r="P1" s="109" t="s">
        <v>421</v>
      </c>
    </row>
    <row r="2" spans="1:19" ht="174">
      <c r="A2" s="111" t="s">
        <v>422</v>
      </c>
      <c r="B2" s="111" t="s">
        <v>95</v>
      </c>
      <c r="C2" s="111" t="s">
        <v>423</v>
      </c>
      <c r="D2" s="112" t="s">
        <v>424</v>
      </c>
      <c r="E2" s="112" t="s">
        <v>425</v>
      </c>
      <c r="F2" s="83" t="s">
        <v>426</v>
      </c>
      <c r="G2" s="70" t="s">
        <v>427</v>
      </c>
      <c r="H2" s="70" t="s">
        <v>428</v>
      </c>
      <c r="I2" s="113" t="s">
        <v>429</v>
      </c>
      <c r="J2" s="113" t="s">
        <v>430</v>
      </c>
      <c r="K2" s="152" t="s">
        <v>431</v>
      </c>
      <c r="L2" s="152" t="s">
        <v>432</v>
      </c>
      <c r="M2" s="152" t="s">
        <v>433</v>
      </c>
      <c r="N2" s="152" t="s">
        <v>434</v>
      </c>
      <c r="O2" s="152" t="s">
        <v>435</v>
      </c>
      <c r="P2" s="113"/>
    </row>
    <row r="3" spans="1:19" s="75" customFormat="1" ht="101.5">
      <c r="A3" s="5" t="s">
        <v>105</v>
      </c>
      <c r="B3" s="5" t="str">
        <f>IF(A3&gt;0,VLOOKUP(A3,' 2_Measures'!$B$3:$K$62,2,0),"-")</f>
        <v>MS1: Multiodal hubs</v>
      </c>
      <c r="C3" s="12" t="str">
        <f>IF(A3&gt;0,VLOOKUP(A3,' 2_Measures'!$B$3:$K$62,3,0),"-")</f>
        <v>Implementation of different SPINE solutions at five existing mobility hubs. Suggested implementations are signs and interactive scripts.</v>
      </c>
      <c r="D3" s="89">
        <f>IF(A3&gt;0,VLOOKUP(A3,' 2_Measures'!$B$3:$K$62,7,0),"-")</f>
        <v>45100</v>
      </c>
      <c r="E3" s="89">
        <f>IF(A3&gt;0,VLOOKUP(A3,' 2_Measures'!$B$3:$K$62,8,0),"-")</f>
        <v>46014</v>
      </c>
      <c r="F3" s="59" t="s">
        <v>436</v>
      </c>
      <c r="G3" s="57" t="s">
        <v>437</v>
      </c>
      <c r="H3" s="57" t="s">
        <v>438</v>
      </c>
      <c r="I3" s="6" t="s">
        <v>439</v>
      </c>
      <c r="J3" s="12" t="str">
        <f>CONCATENATE(A3,"_",F3)</f>
        <v>ANTW_MS1_IND1</v>
      </c>
      <c r="K3" s="153" t="s">
        <v>440</v>
      </c>
      <c r="L3" s="154"/>
      <c r="M3" s="154"/>
      <c r="N3" s="154"/>
      <c r="O3" s="155">
        <f>11.6%*1.3</f>
        <v>0.15079999999999999</v>
      </c>
      <c r="P3" s="67"/>
    </row>
    <row r="4" spans="1:19" ht="101.5">
      <c r="A4" s="5" t="s">
        <v>111</v>
      </c>
      <c r="B4" s="5" t="str">
        <f>IF(A4&gt;0,VLOOKUP(A4,' 2_Measures'!$B$3:$K$62,2,0),"-")</f>
        <v>MS2: Real-time information for passengers</v>
      </c>
      <c r="C4" s="12" t="str">
        <f>IF(A4&gt;0,VLOOKUP(A4,' 2_Measures'!$B$3:$K$62,3,0),"-")</f>
        <v>Updated PT information, crowding monitoring, route planners etc. that are accessible via digital screens at mobility hubs and mobility apps.</v>
      </c>
      <c r="D4" s="89">
        <f>IF(A4&gt;0,VLOOKUP(A4,' 2_Measures'!$B$3:$K$62,7,0),"-")</f>
        <v>45108</v>
      </c>
      <c r="E4" s="89">
        <f>IF(A4&gt;0,VLOOKUP(A4,' 2_Measures'!$B$3:$K$62,8,0),"-")</f>
        <v>46016</v>
      </c>
      <c r="F4" s="59" t="s">
        <v>436</v>
      </c>
      <c r="G4" s="57" t="s">
        <v>437</v>
      </c>
      <c r="H4" s="57" t="s">
        <v>438</v>
      </c>
      <c r="I4" s="6" t="s">
        <v>439</v>
      </c>
      <c r="J4" s="12" t="str">
        <f t="shared" ref="J4:J58" si="0">CONCATENATE(A4,"_",F4)</f>
        <v>ANTW_MS2_IND1</v>
      </c>
      <c r="K4" s="155" t="s">
        <v>441</v>
      </c>
      <c r="L4" s="154"/>
      <c r="M4" s="154"/>
      <c r="N4" s="154"/>
      <c r="O4" s="155" t="s">
        <v>441</v>
      </c>
      <c r="P4" s="67"/>
      <c r="S4" s="75"/>
    </row>
    <row r="5" spans="1:19" s="75" customFormat="1" ht="101.5">
      <c r="A5" s="5" t="s">
        <v>117</v>
      </c>
      <c r="B5" s="5" t="str">
        <f>IF(A5&gt;0,VLOOKUP(A5,' 2_Measures'!$B$3:$K$62,2,0),"-")</f>
        <v>MS3: Multimodal journey planner app</v>
      </c>
      <c r="C5" s="12" t="str">
        <f>IF(A5&gt;0,VLOOKUP(A5,' 2_Measures'!$B$3:$K$62,3,0),"-")</f>
        <v>Aligning the physical and digital infrastructure to improve the route planning functionality and other features of a multimodal journey planning app.</v>
      </c>
      <c r="D5" s="89">
        <f>IF(A5&gt;0,VLOOKUP(A5,' 2_Measures'!$B$3:$K$62,7,0),"-")</f>
        <v>45108</v>
      </c>
      <c r="E5" s="89">
        <f>IF(A5&gt;0,VLOOKUP(A5,' 2_Measures'!$B$3:$K$62,8,0),"-")</f>
        <v>46016</v>
      </c>
      <c r="F5" s="59" t="s">
        <v>436</v>
      </c>
      <c r="G5" s="57" t="s">
        <v>437</v>
      </c>
      <c r="H5" s="57" t="s">
        <v>438</v>
      </c>
      <c r="I5" s="6" t="s">
        <v>439</v>
      </c>
      <c r="J5" s="12" t="str">
        <f t="shared" si="0"/>
        <v>ANTW_MS3_IND1</v>
      </c>
      <c r="K5" s="155" t="s">
        <v>441</v>
      </c>
      <c r="L5" s="154"/>
      <c r="M5" s="154"/>
      <c r="N5" s="154"/>
      <c r="O5" s="155" t="s">
        <v>441</v>
      </c>
      <c r="P5" s="67"/>
    </row>
    <row r="6" spans="1:19" ht="145">
      <c r="A6" s="5" t="s">
        <v>105</v>
      </c>
      <c r="B6" s="5" t="str">
        <f>IF(A6&gt;0,VLOOKUP(A6,' 2_Measures'!$B$3:$K$62,2,0),"-")</f>
        <v>MS1: Multiodal hubs</v>
      </c>
      <c r="C6" s="12" t="str">
        <f>IF(A6&gt;0,VLOOKUP(A6,' 2_Measures'!$B$3:$K$62,3,0),"-")</f>
        <v>Implementation of different SPINE solutions at five existing mobility hubs. Suggested implementations are signs and interactive scripts.</v>
      </c>
      <c r="D6" s="89">
        <f>IF(A6&gt;0,VLOOKUP(A6,' 2_Measures'!$B$3:$K$62,7,0),"-")</f>
        <v>45100</v>
      </c>
      <c r="E6" s="89">
        <f>IF(A6&gt;0,VLOOKUP(A6,' 2_Measures'!$B$3:$K$62,8,0),"-")</f>
        <v>46014</v>
      </c>
      <c r="F6" s="59" t="s">
        <v>442</v>
      </c>
      <c r="G6" s="57" t="s">
        <v>443</v>
      </c>
      <c r="H6" s="65" t="s">
        <v>444</v>
      </c>
      <c r="I6" s="6" t="s">
        <v>445</v>
      </c>
      <c r="J6" s="12" t="str">
        <f t="shared" si="0"/>
        <v>ANTW_MS1_IND2</v>
      </c>
      <c r="K6" s="154" t="s">
        <v>446</v>
      </c>
      <c r="L6" s="154"/>
      <c r="M6" s="154"/>
      <c r="N6" s="154"/>
      <c r="O6" s="154" t="s">
        <v>447</v>
      </c>
      <c r="P6" s="82"/>
    </row>
    <row r="7" spans="1:19" ht="145">
      <c r="A7" s="5" t="s">
        <v>111</v>
      </c>
      <c r="B7" s="5" t="str">
        <f>IF(A7&gt;0,VLOOKUP(A7,' 2_Measures'!$B$3:$K$62,2,0),"-")</f>
        <v>MS2: Real-time information for passengers</v>
      </c>
      <c r="C7" s="12" t="str">
        <f>IF(A7&gt;0,VLOOKUP(A7,' 2_Measures'!$B$3:$K$62,3,0),"-")</f>
        <v>Updated PT information, crowding monitoring, route planners etc. that are accessible via digital screens at mobility hubs and mobility apps.</v>
      </c>
      <c r="D7" s="89">
        <f>IF(A7&gt;0,VLOOKUP(A7,' 2_Measures'!$B$3:$K$62,7,0),"-")</f>
        <v>45108</v>
      </c>
      <c r="E7" s="89">
        <f>IF(A7&gt;0,VLOOKUP(A7,' 2_Measures'!$B$3:$K$62,8,0),"-")</f>
        <v>46016</v>
      </c>
      <c r="F7" s="59" t="s">
        <v>442</v>
      </c>
      <c r="G7" s="57" t="s">
        <v>443</v>
      </c>
      <c r="H7" s="65" t="s">
        <v>444</v>
      </c>
      <c r="I7" s="6" t="s">
        <v>445</v>
      </c>
      <c r="J7" s="12" t="str">
        <f t="shared" si="0"/>
        <v>ANTW_MS2_IND2</v>
      </c>
      <c r="K7" s="155" t="s">
        <v>441</v>
      </c>
      <c r="L7" s="154"/>
      <c r="M7" s="154"/>
      <c r="N7" s="154"/>
      <c r="O7" s="155" t="s">
        <v>441</v>
      </c>
      <c r="P7" s="82"/>
    </row>
    <row r="8" spans="1:19" ht="145">
      <c r="A8" s="5" t="s">
        <v>117</v>
      </c>
      <c r="B8" s="5" t="str">
        <f>IF(A8&gt;0,VLOOKUP(A8,' 2_Measures'!$B$3:$K$62,2,0),"-")</f>
        <v>MS3: Multimodal journey planner app</v>
      </c>
      <c r="C8" s="12" t="str">
        <f>IF(A8&gt;0,VLOOKUP(A8,' 2_Measures'!$B$3:$K$62,3,0),"-")</f>
        <v>Aligning the physical and digital infrastructure to improve the route planning functionality and other features of a multimodal journey planning app.</v>
      </c>
      <c r="D8" s="89">
        <f>IF(A8&gt;0,VLOOKUP(A8,' 2_Measures'!$B$3:$K$62,7,0),"-")</f>
        <v>45108</v>
      </c>
      <c r="E8" s="89">
        <f>IF(A8&gt;0,VLOOKUP(A8,' 2_Measures'!$B$3:$K$62,8,0),"-")</f>
        <v>46016</v>
      </c>
      <c r="F8" s="59" t="s">
        <v>442</v>
      </c>
      <c r="G8" s="57" t="s">
        <v>443</v>
      </c>
      <c r="H8" s="65" t="s">
        <v>444</v>
      </c>
      <c r="I8" s="6" t="s">
        <v>445</v>
      </c>
      <c r="J8" s="12" t="str">
        <f t="shared" si="0"/>
        <v>ANTW_MS3_IND2</v>
      </c>
      <c r="K8" s="155" t="s">
        <v>441</v>
      </c>
      <c r="L8" s="154"/>
      <c r="M8" s="154"/>
      <c r="N8" s="154"/>
      <c r="O8" s="155" t="s">
        <v>441</v>
      </c>
      <c r="P8" s="82"/>
    </row>
    <row r="9" spans="1:19" ht="116">
      <c r="A9" s="5" t="s">
        <v>105</v>
      </c>
      <c r="B9" s="5" t="str">
        <f>IF(A9&gt;0,VLOOKUP(A9,' 2_Measures'!$B$3:$K$62,2,0),"-")</f>
        <v>MS1: Multiodal hubs</v>
      </c>
      <c r="C9" s="12" t="str">
        <f>IF(A9&gt;0,VLOOKUP(A9,' 2_Measures'!$B$3:$K$62,3,0),"-")</f>
        <v>Implementation of different SPINE solutions at five existing mobility hubs. Suggested implementations are signs and interactive scripts.</v>
      </c>
      <c r="D9" s="89">
        <f>IF(A9&gt;0,VLOOKUP(A9,' 2_Measures'!$B$3:$K$62,7,0),"-")</f>
        <v>45100</v>
      </c>
      <c r="E9" s="89">
        <f>IF(A9&gt;0,VLOOKUP(A9,' 2_Measures'!$B$3:$K$62,8,0),"-")</f>
        <v>46014</v>
      </c>
      <c r="F9" s="59" t="s">
        <v>448</v>
      </c>
      <c r="G9" s="57" t="s">
        <v>449</v>
      </c>
      <c r="H9" s="63" t="s">
        <v>450</v>
      </c>
      <c r="I9" s="6" t="s">
        <v>445</v>
      </c>
      <c r="J9" s="12" t="str">
        <f t="shared" si="0"/>
        <v>ANTW_MS1_IND3</v>
      </c>
      <c r="K9" s="154" t="s">
        <v>451</v>
      </c>
      <c r="L9" s="154"/>
      <c r="M9" s="154"/>
      <c r="N9" s="154"/>
      <c r="O9" s="84" t="s">
        <v>452</v>
      </c>
      <c r="P9" s="242"/>
    </row>
    <row r="10" spans="1:19" ht="116">
      <c r="A10" s="5" t="s">
        <v>111</v>
      </c>
      <c r="B10" s="5" t="str">
        <f>IF(A10&gt;0,VLOOKUP(A10,' 2_Measures'!$B$3:$K$62,2,0),"-")</f>
        <v>MS2: Real-time information for passengers</v>
      </c>
      <c r="C10" s="12" t="str">
        <f>IF(A10&gt;0,VLOOKUP(A10,' 2_Measures'!$B$3:$K$62,3,0),"-")</f>
        <v>Updated PT information, crowding monitoring, route planners etc. that are accessible via digital screens at mobility hubs and mobility apps.</v>
      </c>
      <c r="D10" s="89">
        <f>IF(A10&gt;0,VLOOKUP(A10,' 2_Measures'!$B$3:$K$62,7,0),"-")</f>
        <v>45108</v>
      </c>
      <c r="E10" s="89">
        <f>IF(A10&gt;0,VLOOKUP(A10,' 2_Measures'!$B$3:$K$62,8,0),"-")</f>
        <v>46016</v>
      </c>
      <c r="F10" s="59" t="s">
        <v>448</v>
      </c>
      <c r="G10" s="61" t="s">
        <v>449</v>
      </c>
      <c r="H10" s="63" t="s">
        <v>450</v>
      </c>
      <c r="I10" s="6" t="s">
        <v>445</v>
      </c>
      <c r="J10" s="12" t="str">
        <f t="shared" si="0"/>
        <v>ANTW_MS2_IND3</v>
      </c>
      <c r="K10" s="155" t="s">
        <v>441</v>
      </c>
      <c r="L10" s="154"/>
      <c r="M10" s="154"/>
      <c r="N10" s="154"/>
      <c r="O10" s="155" t="s">
        <v>441</v>
      </c>
      <c r="P10" s="242"/>
    </row>
    <row r="11" spans="1:19" ht="116">
      <c r="A11" s="5" t="s">
        <v>117</v>
      </c>
      <c r="B11" s="5" t="str">
        <f>IF(A11&gt;0,VLOOKUP(A11,' 2_Measures'!$B$3:$K$62,2,0),"-")</f>
        <v>MS3: Multimodal journey planner app</v>
      </c>
      <c r="C11" s="12" t="str">
        <f>IF(A11&gt;0,VLOOKUP(A11,' 2_Measures'!$B$3:$K$62,3,0),"-")</f>
        <v>Aligning the physical and digital infrastructure to improve the route planning functionality and other features of a multimodal journey planning app.</v>
      </c>
      <c r="D11" s="89">
        <f>IF(A11&gt;0,VLOOKUP(A11,' 2_Measures'!$B$3:$K$62,7,0),"-")</f>
        <v>45108</v>
      </c>
      <c r="E11" s="89">
        <f>IF(A11&gt;0,VLOOKUP(A11,' 2_Measures'!$B$3:$K$62,8,0),"-")</f>
        <v>46016</v>
      </c>
      <c r="F11" s="59" t="s">
        <v>448</v>
      </c>
      <c r="G11" s="57" t="s">
        <v>449</v>
      </c>
      <c r="H11" s="63" t="s">
        <v>450</v>
      </c>
      <c r="I11" s="6" t="s">
        <v>445</v>
      </c>
      <c r="J11" s="12" t="str">
        <f t="shared" si="0"/>
        <v>ANTW_MS3_IND3</v>
      </c>
      <c r="K11" s="155" t="s">
        <v>441</v>
      </c>
      <c r="L11" s="154"/>
      <c r="M11" s="154"/>
      <c r="N11" s="154"/>
      <c r="O11" s="155" t="s">
        <v>441</v>
      </c>
      <c r="P11" s="242"/>
    </row>
    <row r="12" spans="1:19" ht="72.5">
      <c r="A12" s="5" t="s">
        <v>117</v>
      </c>
      <c r="B12" s="5" t="str">
        <f>IF(A12&gt;0,VLOOKUP(A12,' 2_Measures'!$B$3:$K$62,2,0),"-")</f>
        <v>MS3: Multimodal journey planner app</v>
      </c>
      <c r="C12" s="12" t="str">
        <f>IF(A12&gt;0,VLOOKUP(A12,' 2_Measures'!$B$3:$K$62,3,0),"-")</f>
        <v>Aligning the physical and digital infrastructure to improve the route planning functionality and other features of a multimodal journey planning app.</v>
      </c>
      <c r="D12" s="89">
        <f>IF(A12&gt;0,VLOOKUP(A12,' 2_Measures'!$B$3:$K$62,7,0),"-")</f>
        <v>45108</v>
      </c>
      <c r="E12" s="89">
        <f>IF(A12&gt;0,VLOOKUP(A12,' 2_Measures'!$B$3:$K$62,8,0),"-")</f>
        <v>46016</v>
      </c>
      <c r="F12" s="59" t="s">
        <v>453</v>
      </c>
      <c r="G12" s="61" t="s">
        <v>454</v>
      </c>
      <c r="H12" s="64" t="s">
        <v>455</v>
      </c>
      <c r="I12" s="6" t="s">
        <v>439</v>
      </c>
      <c r="J12" s="12" t="str">
        <f t="shared" si="0"/>
        <v>ANTW_MS3_IND5</v>
      </c>
      <c r="K12" s="159" t="s">
        <v>456</v>
      </c>
      <c r="L12" s="154"/>
      <c r="M12" s="154"/>
      <c r="N12" s="154"/>
      <c r="O12" s="169" t="s">
        <v>457</v>
      </c>
      <c r="P12" s="69"/>
    </row>
    <row r="13" spans="1:19" ht="58">
      <c r="A13" s="5" t="s">
        <v>105</v>
      </c>
      <c r="B13" s="5" t="str">
        <f>IF(A13&gt;0,VLOOKUP(A13,' 2_Measures'!$B$3:$K$62,2,0),"-")</f>
        <v>MS1: Multiodal hubs</v>
      </c>
      <c r="C13" s="12" t="str">
        <f>IF(A13&gt;0,VLOOKUP(A13,' 2_Measures'!$B$3:$K$62,3,0),"-")</f>
        <v>Implementation of different SPINE solutions at five existing mobility hubs. Suggested implementations are signs and interactive scripts.</v>
      </c>
      <c r="D13" s="89">
        <f>IF(A13&gt;0,VLOOKUP(A13,' 2_Measures'!$B$3:$K$62,7,0),"-")</f>
        <v>45100</v>
      </c>
      <c r="E13" s="89">
        <f>IF(A13&gt;0,VLOOKUP(A13,' 2_Measures'!$B$3:$K$62,8,0),"-")</f>
        <v>46014</v>
      </c>
      <c r="F13" s="59" t="s">
        <v>458</v>
      </c>
      <c r="G13" s="68" t="s">
        <v>459</v>
      </c>
      <c r="H13" s="78" t="s">
        <v>460</v>
      </c>
      <c r="I13" s="6" t="s">
        <v>461</v>
      </c>
      <c r="J13" s="12" t="str">
        <f t="shared" si="0"/>
        <v>ANTW_MS1_IND6</v>
      </c>
      <c r="K13" s="158" t="s">
        <v>462</v>
      </c>
      <c r="L13" s="154"/>
      <c r="M13" s="154"/>
      <c r="N13" s="154"/>
      <c r="O13" s="170" t="s">
        <v>463</v>
      </c>
      <c r="P13" s="82"/>
    </row>
    <row r="14" spans="1:19" ht="58">
      <c r="A14" s="5" t="s">
        <v>111</v>
      </c>
      <c r="B14" s="5" t="str">
        <f>IF(A14&gt;0,VLOOKUP(A14,' 2_Measures'!$B$3:$K$62,2,0),"-")</f>
        <v>MS2: Real-time information for passengers</v>
      </c>
      <c r="C14" s="12" t="str">
        <f>IF(A14&gt;0,VLOOKUP(A14,' 2_Measures'!$B$3:$K$62,3,0),"-")</f>
        <v>Updated PT information, crowding monitoring, route planners etc. that are accessible via digital screens at mobility hubs and mobility apps.</v>
      </c>
      <c r="D14" s="89">
        <f>IF(A14&gt;0,VLOOKUP(A14,' 2_Measures'!$B$3:$K$62,7,0),"-")</f>
        <v>45108</v>
      </c>
      <c r="E14" s="89">
        <f>IF(A14&gt;0,VLOOKUP(A14,' 2_Measures'!$B$3:$K$62,8,0),"-")</f>
        <v>46016</v>
      </c>
      <c r="F14" s="59" t="s">
        <v>458</v>
      </c>
      <c r="G14" s="68" t="s">
        <v>459</v>
      </c>
      <c r="H14" s="78" t="s">
        <v>460</v>
      </c>
      <c r="I14" s="6" t="s">
        <v>461</v>
      </c>
      <c r="J14" s="12" t="str">
        <f t="shared" si="0"/>
        <v>ANTW_MS2_IND6</v>
      </c>
      <c r="K14" s="158" t="s">
        <v>441</v>
      </c>
      <c r="L14" s="154"/>
      <c r="M14" s="154"/>
      <c r="N14" s="154"/>
      <c r="O14" s="170" t="s">
        <v>441</v>
      </c>
      <c r="P14" s="82"/>
    </row>
    <row r="15" spans="1:19" ht="58">
      <c r="A15" s="5" t="s">
        <v>117</v>
      </c>
      <c r="B15" s="5" t="str">
        <f>IF(A15&gt;0,VLOOKUP(A15,' 2_Measures'!$B$3:$K$62,2,0),"-")</f>
        <v>MS3: Multimodal journey planner app</v>
      </c>
      <c r="C15" s="12" t="str">
        <f>IF(A15&gt;0,VLOOKUP(A15,' 2_Measures'!$B$3:$K$62,3,0),"-")</f>
        <v>Aligning the physical and digital infrastructure to improve the route planning functionality and other features of a multimodal journey planning app.</v>
      </c>
      <c r="D15" s="89">
        <f>IF(A15&gt;0,VLOOKUP(A15,' 2_Measures'!$B$3:$K$62,7,0),"-")</f>
        <v>45108</v>
      </c>
      <c r="E15" s="89">
        <f>IF(A15&gt;0,VLOOKUP(A15,' 2_Measures'!$B$3:$K$62,8,0),"-")</f>
        <v>46016</v>
      </c>
      <c r="F15" s="59" t="s">
        <v>458</v>
      </c>
      <c r="G15" s="68" t="s">
        <v>459</v>
      </c>
      <c r="H15" s="78" t="s">
        <v>460</v>
      </c>
      <c r="I15" s="6" t="s">
        <v>461</v>
      </c>
      <c r="J15" s="12" t="str">
        <f t="shared" si="0"/>
        <v>ANTW_MS3_IND6</v>
      </c>
      <c r="K15" s="158" t="s">
        <v>441</v>
      </c>
      <c r="L15" s="154"/>
      <c r="M15" s="154"/>
      <c r="N15" s="154"/>
      <c r="O15" s="170" t="s">
        <v>441</v>
      </c>
      <c r="P15" s="82"/>
    </row>
    <row r="16" spans="1:19" ht="72.5">
      <c r="A16" s="5" t="s">
        <v>105</v>
      </c>
      <c r="B16" s="5" t="str">
        <f>IF(A16&gt;0,VLOOKUP(A16,' 2_Measures'!$B$3:$K$62,2,0),"-")</f>
        <v>MS1: Multiodal hubs</v>
      </c>
      <c r="C16" s="12" t="str">
        <f>IF(A16&gt;0,VLOOKUP(A16,' 2_Measures'!$B$3:$K$62,3,0),"-")</f>
        <v>Implementation of different SPINE solutions at five existing mobility hubs. Suggested implementations are signs and interactive scripts.</v>
      </c>
      <c r="D16" s="89">
        <f>IF(A16&gt;0,VLOOKUP(A16,' 2_Measures'!$B$3:$K$62,7,0),"-")</f>
        <v>45100</v>
      </c>
      <c r="E16" s="89">
        <f>IF(A16&gt;0,VLOOKUP(A16,' 2_Measures'!$B$3:$K$62,8,0),"-")</f>
        <v>46014</v>
      </c>
      <c r="F16" s="59" t="s">
        <v>464</v>
      </c>
      <c r="G16" s="61" t="s">
        <v>465</v>
      </c>
      <c r="H16" s="78" t="s">
        <v>466</v>
      </c>
      <c r="I16" s="6" t="s">
        <v>467</v>
      </c>
      <c r="J16" s="12" t="str">
        <f t="shared" si="0"/>
        <v>ANTW_MS1_IND9</v>
      </c>
      <c r="K16" s="156" t="s">
        <v>468</v>
      </c>
      <c r="L16" s="154"/>
      <c r="M16" s="154"/>
      <c r="N16" s="154"/>
      <c r="O16" s="140" t="s">
        <v>469</v>
      </c>
      <c r="P16" s="69"/>
    </row>
    <row r="17" spans="1:16" ht="72.5">
      <c r="A17" s="5" t="s">
        <v>111</v>
      </c>
      <c r="B17" s="5" t="str">
        <f>IF(A17&gt;0,VLOOKUP(A17,' 2_Measures'!$B$3:$K$62,2,0),"-")</f>
        <v>MS2: Real-time information for passengers</v>
      </c>
      <c r="C17" s="12" t="str">
        <f>IF(A17&gt;0,VLOOKUP(A17,' 2_Measures'!$B$3:$K$62,3,0),"-")</f>
        <v>Updated PT information, crowding monitoring, route planners etc. that are accessible via digital screens at mobility hubs and mobility apps.</v>
      </c>
      <c r="D17" s="89">
        <f>IF(A17&gt;0,VLOOKUP(A17,' 2_Measures'!$B$3:$K$62,7,0),"-")</f>
        <v>45108</v>
      </c>
      <c r="E17" s="89">
        <f>IF(A17&gt;0,VLOOKUP(A17,' 2_Measures'!$B$3:$K$62,8,0),"-")</f>
        <v>46016</v>
      </c>
      <c r="F17" s="59" t="s">
        <v>464</v>
      </c>
      <c r="G17" s="61" t="s">
        <v>465</v>
      </c>
      <c r="H17" s="78" t="s">
        <v>466</v>
      </c>
      <c r="I17" s="6" t="s">
        <v>467</v>
      </c>
      <c r="J17" s="12" t="str">
        <f t="shared" si="0"/>
        <v>ANTW_MS2_IND9</v>
      </c>
      <c r="K17" s="158" t="s">
        <v>441</v>
      </c>
      <c r="L17" s="154"/>
      <c r="M17" s="154"/>
      <c r="N17" s="154"/>
      <c r="O17" s="158" t="s">
        <v>441</v>
      </c>
      <c r="P17" s="69"/>
    </row>
    <row r="18" spans="1:16" ht="72.5">
      <c r="A18" s="5" t="s">
        <v>117</v>
      </c>
      <c r="B18" s="5" t="str">
        <f>IF(A18&gt;0,VLOOKUP(A18,' 2_Measures'!$B$3:$K$62,2,0),"-")</f>
        <v>MS3: Multimodal journey planner app</v>
      </c>
      <c r="C18" s="12" t="str">
        <f>IF(A18&gt;0,VLOOKUP(A18,' 2_Measures'!$B$3:$K$62,3,0),"-")</f>
        <v>Aligning the physical and digital infrastructure to improve the route planning functionality and other features of a multimodal journey planning app.</v>
      </c>
      <c r="D18" s="89">
        <f>IF(A18&gt;0,VLOOKUP(A18,' 2_Measures'!$B$3:$K$62,7,0),"-")</f>
        <v>45108</v>
      </c>
      <c r="E18" s="89">
        <f>IF(A18&gt;0,VLOOKUP(A18,' 2_Measures'!$B$3:$K$62,8,0),"-")</f>
        <v>46016</v>
      </c>
      <c r="F18" s="59" t="s">
        <v>464</v>
      </c>
      <c r="G18" s="61" t="s">
        <v>465</v>
      </c>
      <c r="H18" s="78" t="s">
        <v>466</v>
      </c>
      <c r="I18" s="6" t="s">
        <v>467</v>
      </c>
      <c r="J18" s="12" t="str">
        <f t="shared" si="0"/>
        <v>ANTW_MS3_IND9</v>
      </c>
      <c r="K18" s="158" t="s">
        <v>441</v>
      </c>
      <c r="L18" s="154"/>
      <c r="M18" s="154"/>
      <c r="N18" s="154"/>
      <c r="O18" s="158" t="s">
        <v>441</v>
      </c>
      <c r="P18" s="69"/>
    </row>
    <row r="19" spans="1:16" ht="43.5">
      <c r="A19" s="5" t="s">
        <v>105</v>
      </c>
      <c r="B19" s="5" t="str">
        <f>IF(A19&gt;0,VLOOKUP(A19,' 2_Measures'!$B$3:$K$62,2,0),"-")</f>
        <v>MS1: Multiodal hubs</v>
      </c>
      <c r="C19" s="12" t="str">
        <f>IF(A19&gt;0,VLOOKUP(A19,' 2_Measures'!$B$3:$K$62,3,0),"-")</f>
        <v>Implementation of different SPINE solutions at five existing mobility hubs. Suggested implementations are signs and interactive scripts.</v>
      </c>
      <c r="D19" s="89">
        <f>IF(A19&gt;0,VLOOKUP(A19,' 2_Measures'!$B$3:$K$62,7,0),"-")</f>
        <v>45100</v>
      </c>
      <c r="E19" s="89">
        <f>IF(A19&gt;0,VLOOKUP(A19,' 2_Measures'!$B$3:$K$62,8,0),"-")</f>
        <v>46014</v>
      </c>
      <c r="F19" s="59" t="s">
        <v>470</v>
      </c>
      <c r="G19" s="61" t="s">
        <v>471</v>
      </c>
      <c r="H19" s="64" t="s">
        <v>472</v>
      </c>
      <c r="I19" s="6" t="s">
        <v>473</v>
      </c>
      <c r="J19" s="12" t="str">
        <f t="shared" ref="J19:J26" si="1">CONCATENATE(A19,"_",F19)</f>
        <v>ANTW_MS1_IND24</v>
      </c>
      <c r="K19" s="171" t="s">
        <v>474</v>
      </c>
      <c r="L19" s="154"/>
      <c r="M19" s="154"/>
      <c r="N19" s="154"/>
      <c r="O19" s="172" t="s">
        <v>475</v>
      </c>
      <c r="P19" s="69"/>
    </row>
    <row r="20" spans="1:16" ht="43.5">
      <c r="A20" s="5" t="s">
        <v>117</v>
      </c>
      <c r="B20" s="5" t="str">
        <f>IF(A20&gt;0,VLOOKUP(A20,' 2_Measures'!$B$3:$K$62,2,0),"-")</f>
        <v>MS3: Multimodal journey planner app</v>
      </c>
      <c r="C20" s="12" t="str">
        <f>IF(A20&gt;0,VLOOKUP(A20,' 2_Measures'!$B$3:$K$62,3,0),"-")</f>
        <v>Aligning the physical and digital infrastructure to improve the route planning functionality and other features of a multimodal journey planning app.</v>
      </c>
      <c r="D20" s="89">
        <f>IF(A20&gt;0,VLOOKUP(A20,' 2_Measures'!$B$3:$K$62,7,0),"-")</f>
        <v>45108</v>
      </c>
      <c r="E20" s="89">
        <f>IF(A20&gt;0,VLOOKUP(A20,' 2_Measures'!$B$3:$K$62,8,0),"-")</f>
        <v>46016</v>
      </c>
      <c r="F20" s="59" t="s">
        <v>470</v>
      </c>
      <c r="G20" s="61" t="s">
        <v>471</v>
      </c>
      <c r="H20" s="64" t="s">
        <v>472</v>
      </c>
      <c r="I20" s="6" t="s">
        <v>473</v>
      </c>
      <c r="J20" s="12" t="str">
        <f t="shared" si="1"/>
        <v>ANTW_MS3_IND24</v>
      </c>
      <c r="K20" s="158" t="s">
        <v>441</v>
      </c>
      <c r="L20" s="154"/>
      <c r="M20" s="154"/>
      <c r="N20" s="154"/>
      <c r="O20" s="158" t="s">
        <v>441</v>
      </c>
      <c r="P20" s="69"/>
    </row>
    <row r="21" spans="1:16" ht="43.5">
      <c r="A21" s="5" t="s">
        <v>105</v>
      </c>
      <c r="B21" s="5" t="str">
        <f>IF(A21&gt;0,VLOOKUP(A21,' 2_Measures'!$B$3:$K$62,2,0),"-")</f>
        <v>MS1: Multiodal hubs</v>
      </c>
      <c r="C21" s="12" t="str">
        <f>IF(A21&gt;0,VLOOKUP(A21,' 2_Measures'!$B$3:$K$62,3,0),"-")</f>
        <v>Implementation of different SPINE solutions at five existing mobility hubs. Suggested implementations are signs and interactive scripts.</v>
      </c>
      <c r="D21" s="89">
        <f>IF(A21&gt;0,VLOOKUP(A21,' 2_Measures'!$B$3:$K$62,7,0),"-")</f>
        <v>45100</v>
      </c>
      <c r="E21" s="89">
        <f>IF(A21&gt;0,VLOOKUP(A21,' 2_Measures'!$B$3:$K$62,8,0),"-")</f>
        <v>46014</v>
      </c>
      <c r="F21" s="59" t="s">
        <v>476</v>
      </c>
      <c r="G21" s="61" t="s">
        <v>477</v>
      </c>
      <c r="H21" s="64" t="s">
        <v>478</v>
      </c>
      <c r="I21" s="6" t="s">
        <v>473</v>
      </c>
      <c r="J21" s="12" t="str">
        <f t="shared" si="1"/>
        <v>ANTW_MS1_IND25a</v>
      </c>
      <c r="K21" s="159" t="s">
        <v>479</v>
      </c>
      <c r="L21" s="154"/>
      <c r="M21" s="154"/>
      <c r="N21" s="154"/>
      <c r="O21" s="171" t="s">
        <v>480</v>
      </c>
      <c r="P21" s="69"/>
    </row>
    <row r="22" spans="1:16" ht="43.5">
      <c r="A22" s="5" t="s">
        <v>117</v>
      </c>
      <c r="B22" s="5" t="str">
        <f>IF(A22&gt;0,VLOOKUP(A22,' 2_Measures'!$B$3:$K$62,2,0),"-")</f>
        <v>MS3: Multimodal journey planner app</v>
      </c>
      <c r="C22" s="12" t="str">
        <f>IF(A22&gt;0,VLOOKUP(A22,' 2_Measures'!$B$3:$K$62,3,0),"-")</f>
        <v>Aligning the physical and digital infrastructure to improve the route planning functionality and other features of a multimodal journey planning app.</v>
      </c>
      <c r="D22" s="89">
        <f>IF(A22&gt;0,VLOOKUP(A22,' 2_Measures'!$B$3:$K$62,7,0),"-")</f>
        <v>45108</v>
      </c>
      <c r="E22" s="89">
        <f>IF(A22&gt;0,VLOOKUP(A22,' 2_Measures'!$B$3:$K$62,8,0),"-")</f>
        <v>46016</v>
      </c>
      <c r="F22" s="59" t="s">
        <v>476</v>
      </c>
      <c r="G22" s="61" t="s">
        <v>477</v>
      </c>
      <c r="H22" s="64" t="s">
        <v>478</v>
      </c>
      <c r="I22" s="6" t="s">
        <v>473</v>
      </c>
      <c r="J22" s="12" t="str">
        <f t="shared" si="1"/>
        <v>ANTW_MS3_IND25a</v>
      </c>
      <c r="K22" s="158" t="s">
        <v>441</v>
      </c>
      <c r="L22" s="154"/>
      <c r="M22" s="154"/>
      <c r="N22" s="154"/>
      <c r="O22" s="158" t="s">
        <v>441</v>
      </c>
      <c r="P22" s="69"/>
    </row>
    <row r="23" spans="1:16" ht="58">
      <c r="A23" s="5" t="s">
        <v>105</v>
      </c>
      <c r="B23" s="5" t="str">
        <f>IF(A23&gt;0,VLOOKUP(A23,' 2_Measures'!$B$3:$K$62,2,0),"-")</f>
        <v>MS1: Multiodal hubs</v>
      </c>
      <c r="C23" s="12" t="str">
        <f>IF(A23&gt;0,VLOOKUP(A23,' 2_Measures'!$B$3:$K$62,3,0),"-")</f>
        <v>Implementation of different SPINE solutions at five existing mobility hubs. Suggested implementations are signs and interactive scripts.</v>
      </c>
      <c r="D23" s="89">
        <f>IF(A23&gt;0,VLOOKUP(A23,' 2_Measures'!$B$3:$K$62,7,0),"-")</f>
        <v>45100</v>
      </c>
      <c r="E23" s="89">
        <f>IF(A23&gt;0,VLOOKUP(A23,' 2_Measures'!$B$3:$K$62,8,0),"-")</f>
        <v>46014</v>
      </c>
      <c r="F23" s="59" t="s">
        <v>481</v>
      </c>
      <c r="G23" s="61" t="s">
        <v>482</v>
      </c>
      <c r="H23" s="64" t="s">
        <v>483</v>
      </c>
      <c r="I23" s="6" t="s">
        <v>473</v>
      </c>
      <c r="J23" s="12" t="str">
        <f t="shared" si="1"/>
        <v>ANTW_MS1_IND28</v>
      </c>
      <c r="K23" s="159" t="s">
        <v>484</v>
      </c>
      <c r="L23" s="154"/>
      <c r="M23" s="154"/>
      <c r="N23" s="154"/>
      <c r="O23" s="173" t="s">
        <v>485</v>
      </c>
      <c r="P23" s="69"/>
    </row>
    <row r="24" spans="1:16" ht="58">
      <c r="A24" s="5" t="s">
        <v>117</v>
      </c>
      <c r="B24" s="5" t="str">
        <f>IF(A24&gt;0,VLOOKUP(A24,' 2_Measures'!$B$3:$K$62,2,0),"-")</f>
        <v>MS3: Multimodal journey planner app</v>
      </c>
      <c r="C24" s="12" t="str">
        <f>IF(A24&gt;0,VLOOKUP(A24,' 2_Measures'!$B$3:$K$62,3,0),"-")</f>
        <v>Aligning the physical and digital infrastructure to improve the route planning functionality and other features of a multimodal journey planning app.</v>
      </c>
      <c r="D24" s="89">
        <f>IF(A24&gt;0,VLOOKUP(A24,' 2_Measures'!$B$3:$K$62,7,0),"-")</f>
        <v>45108</v>
      </c>
      <c r="E24" s="89">
        <f>IF(A24&gt;0,VLOOKUP(A24,' 2_Measures'!$B$3:$K$62,8,0),"-")</f>
        <v>46016</v>
      </c>
      <c r="F24" s="59" t="s">
        <v>481</v>
      </c>
      <c r="G24" s="61" t="s">
        <v>482</v>
      </c>
      <c r="H24" s="64" t="s">
        <v>483</v>
      </c>
      <c r="I24" s="6" t="s">
        <v>473</v>
      </c>
      <c r="J24" s="12" t="str">
        <f t="shared" si="1"/>
        <v>ANTW_MS3_IND28</v>
      </c>
      <c r="K24" s="158" t="s">
        <v>441</v>
      </c>
      <c r="L24" s="154"/>
      <c r="M24" s="154"/>
      <c r="N24" s="154"/>
      <c r="O24" s="158" t="s">
        <v>441</v>
      </c>
      <c r="P24" s="69"/>
    </row>
    <row r="25" spans="1:16" ht="58">
      <c r="A25" s="5" t="s">
        <v>105</v>
      </c>
      <c r="B25" s="5" t="str">
        <f>IF(A25&gt;0,VLOOKUP(A25,' 2_Measures'!$B$3:$K$62,2,0),"-")</f>
        <v>MS1: Multiodal hubs</v>
      </c>
      <c r="C25" s="12" t="str">
        <f>IF(A25&gt;0,VLOOKUP(A25,' 2_Measures'!$B$3:$K$62,3,0),"-")</f>
        <v>Implementation of different SPINE solutions at five existing mobility hubs. Suggested implementations are signs and interactive scripts.</v>
      </c>
      <c r="D25" s="89">
        <f>IF(A25&gt;0,VLOOKUP(A25,' 2_Measures'!$B$3:$K$62,7,0),"-")</f>
        <v>45100</v>
      </c>
      <c r="E25" s="89">
        <f>IF(A25&gt;0,VLOOKUP(A25,' 2_Measures'!$B$3:$K$62,8,0),"-")</f>
        <v>46014</v>
      </c>
      <c r="F25" s="59" t="s">
        <v>486</v>
      </c>
      <c r="G25" s="67" t="s">
        <v>487</v>
      </c>
      <c r="H25" s="73" t="s">
        <v>488</v>
      </c>
      <c r="I25" s="6" t="s">
        <v>473</v>
      </c>
      <c r="J25" s="12" t="str">
        <f t="shared" si="1"/>
        <v>ANTW_MS1_IND28a</v>
      </c>
      <c r="K25" s="159" t="s">
        <v>489</v>
      </c>
      <c r="L25" s="154"/>
      <c r="M25" s="154"/>
      <c r="N25" s="154"/>
      <c r="O25" s="170" t="s">
        <v>490</v>
      </c>
      <c r="P25" s="69"/>
    </row>
    <row r="26" spans="1:16" ht="58">
      <c r="A26" s="5" t="s">
        <v>117</v>
      </c>
      <c r="B26" s="5" t="str">
        <f>IF(A26&gt;0,VLOOKUP(A26,' 2_Measures'!$B$3:$K$62,2,0),"-")</f>
        <v>MS3: Multimodal journey planner app</v>
      </c>
      <c r="C26" s="12" t="str">
        <f>IF(A26&gt;0,VLOOKUP(A26,' 2_Measures'!$B$3:$K$62,3,0),"-")</f>
        <v>Aligning the physical and digital infrastructure to improve the route planning functionality and other features of a multimodal journey planning app.</v>
      </c>
      <c r="D26" s="89">
        <f>IF(A26&gt;0,VLOOKUP(A26,' 2_Measures'!$B$3:$K$62,7,0),"-")</f>
        <v>45108</v>
      </c>
      <c r="E26" s="89">
        <f>IF(A26&gt;0,VLOOKUP(A26,' 2_Measures'!$B$3:$K$62,8,0),"-")</f>
        <v>46016</v>
      </c>
      <c r="F26" s="59" t="s">
        <v>486</v>
      </c>
      <c r="G26" s="67" t="s">
        <v>487</v>
      </c>
      <c r="H26" s="73" t="s">
        <v>488</v>
      </c>
      <c r="I26" s="6" t="s">
        <v>473</v>
      </c>
      <c r="J26" s="12" t="str">
        <f t="shared" si="1"/>
        <v>ANTW_MS3_IND28a</v>
      </c>
      <c r="K26" s="158" t="s">
        <v>441</v>
      </c>
      <c r="L26" s="154"/>
      <c r="M26" s="154"/>
      <c r="N26" s="154"/>
      <c r="O26" s="158" t="s">
        <v>441</v>
      </c>
      <c r="P26" s="69"/>
    </row>
    <row r="27" spans="1:16" ht="58">
      <c r="A27" s="5" t="s">
        <v>105</v>
      </c>
      <c r="B27" s="5" t="str">
        <f>IF(A27&gt;0,VLOOKUP(A27,' 2_Measures'!$B$3:$K$62,2,0),"-")</f>
        <v>MS1: Multiodal hubs</v>
      </c>
      <c r="C27" s="12" t="str">
        <f>IF(A27&gt;0,VLOOKUP(A27,' 2_Measures'!$B$3:$K$62,3,0),"-")</f>
        <v>Implementation of different SPINE solutions at five existing mobility hubs. Suggested implementations are signs and interactive scripts.</v>
      </c>
      <c r="D27" s="89">
        <f>IF(A27&gt;0,VLOOKUP(A27,' 2_Measures'!$B$3:$K$62,7,0),"-")</f>
        <v>45100</v>
      </c>
      <c r="E27" s="89">
        <f>IF(A27&gt;0,VLOOKUP(A27,' 2_Measures'!$B$3:$K$62,8,0),"-")</f>
        <v>46014</v>
      </c>
      <c r="F27" s="59" t="s">
        <v>491</v>
      </c>
      <c r="G27" s="57" t="s">
        <v>492</v>
      </c>
      <c r="H27" s="63" t="s">
        <v>493</v>
      </c>
      <c r="I27" s="6" t="s">
        <v>494</v>
      </c>
      <c r="J27" s="12" t="str">
        <f t="shared" si="0"/>
        <v>ANTW_MS1_IND45</v>
      </c>
      <c r="K27" s="62">
        <v>0</v>
      </c>
      <c r="L27" s="62"/>
      <c r="M27" s="62"/>
      <c r="N27" s="62"/>
      <c r="O27" s="62">
        <v>5</v>
      </c>
      <c r="P27" s="85"/>
    </row>
    <row r="28" spans="1:16" ht="58">
      <c r="A28" s="5" t="s">
        <v>105</v>
      </c>
      <c r="B28" s="5" t="str">
        <f>IF(A28&gt;0,VLOOKUP(A28,' 2_Measures'!$B$3:$K$62,2,0),"-")</f>
        <v>MS1: Multiodal hubs</v>
      </c>
      <c r="C28" s="12" t="str">
        <f>IF(A28&gt;0,VLOOKUP(A28,' 2_Measures'!$B$3:$K$62,3,0),"-")</f>
        <v>Implementation of different SPINE solutions at five existing mobility hubs. Suggested implementations are signs and interactive scripts.</v>
      </c>
      <c r="D28" s="89">
        <f>IF(A28&gt;0,VLOOKUP(A28,' 2_Measures'!$B$3:$K$62,7,0),"-")</f>
        <v>45100</v>
      </c>
      <c r="E28" s="89">
        <f>IF(A28&gt;0,VLOOKUP(A28,' 2_Measures'!$B$3:$K$62,8,0),"-")</f>
        <v>46014</v>
      </c>
      <c r="F28" s="59" t="s">
        <v>495</v>
      </c>
      <c r="G28" s="57" t="s">
        <v>496</v>
      </c>
      <c r="H28" s="65" t="s">
        <v>497</v>
      </c>
      <c r="I28" s="6" t="s">
        <v>498</v>
      </c>
      <c r="J28" s="12" t="str">
        <f t="shared" si="0"/>
        <v>ANTW_MS1_IND47</v>
      </c>
      <c r="K28" s="137" t="s">
        <v>499</v>
      </c>
      <c r="L28" s="62"/>
      <c r="M28" s="62"/>
      <c r="N28" s="62"/>
      <c r="O28" s="138" t="s">
        <v>500</v>
      </c>
      <c r="P28" s="7"/>
    </row>
    <row r="29" spans="1:16" ht="145">
      <c r="A29" s="5" t="s">
        <v>105</v>
      </c>
      <c r="B29" s="5" t="str">
        <f>IF(A29&gt;0,VLOOKUP(A29,' 2_Measures'!$B$3:$K$62,2,0),"-")</f>
        <v>MS1: Multiodal hubs</v>
      </c>
      <c r="C29" s="12" t="str">
        <f>IF(A29&gt;0,VLOOKUP(A29,' 2_Measures'!$B$3:$K$62,3,0),"-")</f>
        <v>Implementation of different SPINE solutions at five existing mobility hubs. Suggested implementations are signs and interactive scripts.</v>
      </c>
      <c r="D29" s="89">
        <f>IF(A29&gt;0,VLOOKUP(A29,' 2_Measures'!$B$3:$K$62,7,0),"-")</f>
        <v>45100</v>
      </c>
      <c r="E29" s="89">
        <f>IF(A29&gt;0,VLOOKUP(A29,' 2_Measures'!$B$3:$K$62,8,0),"-")</f>
        <v>46014</v>
      </c>
      <c r="F29" s="59" t="s">
        <v>501</v>
      </c>
      <c r="G29" s="57" t="s">
        <v>502</v>
      </c>
      <c r="H29" s="65" t="s">
        <v>503</v>
      </c>
      <c r="I29" s="6" t="s">
        <v>445</v>
      </c>
      <c r="J29" s="12" t="str">
        <f t="shared" si="0"/>
        <v>ANTW_MS1_IND49</v>
      </c>
      <c r="K29" s="154" t="s">
        <v>504</v>
      </c>
      <c r="L29" s="62"/>
      <c r="M29" s="84"/>
      <c r="N29" s="62"/>
      <c r="O29" s="154" t="s">
        <v>505</v>
      </c>
      <c r="P29" s="7"/>
    </row>
    <row r="30" spans="1:16" ht="58">
      <c r="A30" s="5" t="s">
        <v>111</v>
      </c>
      <c r="B30" s="5" t="str">
        <f>IF(A30&gt;0,VLOOKUP(A30,' 2_Measures'!$B$3:$K$62,2,0),"-")</f>
        <v>MS2: Real-time information for passengers</v>
      </c>
      <c r="C30" s="12" t="str">
        <f>IF(A30&gt;0,VLOOKUP(A30,' 2_Measures'!$B$3:$K$62,3,0),"-")</f>
        <v>Updated PT information, crowding monitoring, route planners etc. that are accessible via digital screens at mobility hubs and mobility apps.</v>
      </c>
      <c r="D30" s="89">
        <f>IF(A30&gt;0,VLOOKUP(A30,' 2_Measures'!$B$3:$K$62,7,0),"-")</f>
        <v>45108</v>
      </c>
      <c r="E30" s="89">
        <f>IF(A30&gt;0,VLOOKUP(A30,' 2_Measures'!$B$3:$K$62,8,0),"-")</f>
        <v>46016</v>
      </c>
      <c r="F30" s="59" t="s">
        <v>506</v>
      </c>
      <c r="G30" s="57" t="s">
        <v>507</v>
      </c>
      <c r="H30" s="63" t="s">
        <v>508</v>
      </c>
      <c r="I30" s="6" t="s">
        <v>473</v>
      </c>
      <c r="J30" s="12" t="str">
        <f t="shared" si="0"/>
        <v>ANTW_MS2_IND54</v>
      </c>
      <c r="K30" s="62">
        <v>0</v>
      </c>
      <c r="L30" s="62"/>
      <c r="M30" s="62"/>
      <c r="N30" s="62"/>
      <c r="O30" s="157">
        <v>20</v>
      </c>
      <c r="P30" s="7"/>
    </row>
    <row r="31" spans="1:16" ht="72.5">
      <c r="A31" s="5" t="s">
        <v>117</v>
      </c>
      <c r="B31" s="5" t="str">
        <f>IF(A31&gt;0,VLOOKUP(A31,' 2_Measures'!$B$3:$K$62,2,0),"-")</f>
        <v>MS3: Multimodal journey planner app</v>
      </c>
      <c r="C31" s="12" t="str">
        <f>IF(A31&gt;0,VLOOKUP(A31,' 2_Measures'!$B$3:$K$62,3,0),"-")</f>
        <v>Aligning the physical and digital infrastructure to improve the route planning functionality and other features of a multimodal journey planning app.</v>
      </c>
      <c r="D31" s="89">
        <f>IF(A31&gt;0,VLOOKUP(A31,' 2_Measures'!$B$3:$K$62,7,0),"-")</f>
        <v>45108</v>
      </c>
      <c r="E31" s="89">
        <f>IF(A31&gt;0,VLOOKUP(A31,' 2_Measures'!$B$3:$K$62,8,0),"-")</f>
        <v>46016</v>
      </c>
      <c r="F31" s="59" t="s">
        <v>509</v>
      </c>
      <c r="G31" s="57" t="s">
        <v>510</v>
      </c>
      <c r="H31" s="57" t="s">
        <v>511</v>
      </c>
      <c r="I31" s="6" t="s">
        <v>473</v>
      </c>
      <c r="J31" s="12" t="str">
        <f t="shared" ref="J31:J33" si="2">CONCATENATE(A31,"_",F31)</f>
        <v>ANTW_MS3_IND56</v>
      </c>
      <c r="K31" s="158" t="s">
        <v>512</v>
      </c>
      <c r="L31" s="62"/>
      <c r="M31" s="62"/>
      <c r="N31" s="62"/>
      <c r="O31" s="159" t="s">
        <v>513</v>
      </c>
      <c r="P31" s="7"/>
    </row>
    <row r="32" spans="1:16" ht="58">
      <c r="A32" s="5" t="s">
        <v>117</v>
      </c>
      <c r="B32" s="5" t="str">
        <f>IF(A32&gt;0,VLOOKUP(A32,' 2_Measures'!$B$3:$K$62,2,0),"-")</f>
        <v>MS3: Multimodal journey planner app</v>
      </c>
      <c r="C32" s="12" t="str">
        <f>IF(A32&gt;0,VLOOKUP(A32,' 2_Measures'!$B$3:$K$62,3,0),"-")</f>
        <v>Aligning the physical and digital infrastructure to improve the route planning functionality and other features of a multimodal journey planning app.</v>
      </c>
      <c r="D32" s="89">
        <f>IF(A32&gt;0,VLOOKUP(A32,' 2_Measures'!$B$3:$K$62,7,0),"-")</f>
        <v>45108</v>
      </c>
      <c r="E32" s="89">
        <f>IF(A32&gt;0,VLOOKUP(A32,' 2_Measures'!$B$3:$K$62,8,0),"-")</f>
        <v>46016</v>
      </c>
      <c r="F32" s="59" t="s">
        <v>514</v>
      </c>
      <c r="G32" s="57" t="s">
        <v>515</v>
      </c>
      <c r="H32" s="65" t="s">
        <v>516</v>
      </c>
      <c r="I32" s="6" t="s">
        <v>473</v>
      </c>
      <c r="J32" s="12" t="str">
        <f t="shared" si="2"/>
        <v>ANTW_MS3_IND57</v>
      </c>
      <c r="K32" s="158" t="s">
        <v>517</v>
      </c>
      <c r="L32" s="62"/>
      <c r="M32" s="62"/>
      <c r="N32" s="62"/>
      <c r="O32" s="160" t="s">
        <v>518</v>
      </c>
      <c r="P32" s="7"/>
    </row>
    <row r="33" spans="1:16" ht="58">
      <c r="A33" s="5" t="s">
        <v>117</v>
      </c>
      <c r="B33" s="5" t="str">
        <f>IF(A33&gt;0,VLOOKUP(A33,' 2_Measures'!$B$3:$K$62,2,0),"-")</f>
        <v>MS3: Multimodal journey planner app</v>
      </c>
      <c r="C33" s="12" t="str">
        <f>IF(A33&gt;0,VLOOKUP(A33,' 2_Measures'!$B$3:$K$62,3,0),"-")</f>
        <v>Aligning the physical and digital infrastructure to improve the route planning functionality and other features of a multimodal journey planning app.</v>
      </c>
      <c r="D33" s="89">
        <f>IF(A33&gt;0,VLOOKUP(A33,' 2_Measures'!$B$3:$K$62,7,0),"-")</f>
        <v>45108</v>
      </c>
      <c r="E33" s="89">
        <f>IF(A33&gt;0,VLOOKUP(A33,' 2_Measures'!$B$3:$K$62,8,0),"-")</f>
        <v>46016</v>
      </c>
      <c r="F33" s="59" t="s">
        <v>519</v>
      </c>
      <c r="G33" s="57" t="s">
        <v>520</v>
      </c>
      <c r="H33" s="57" t="s">
        <v>521</v>
      </c>
      <c r="I33" s="6" t="s">
        <v>473</v>
      </c>
      <c r="J33" s="12" t="str">
        <f t="shared" si="2"/>
        <v>ANTW_MS3_IND58</v>
      </c>
      <c r="K33" s="158" t="s">
        <v>522</v>
      </c>
      <c r="L33" s="62"/>
      <c r="M33" s="62"/>
      <c r="N33" s="62"/>
      <c r="O33" s="161" t="s">
        <v>523</v>
      </c>
      <c r="P33" s="129"/>
    </row>
    <row r="34" spans="1:16">
      <c r="A34" s="5"/>
      <c r="B34" s="5" t="str">
        <f>IF(A34&gt;0,VLOOKUP(A34,' 2_Measures'!$B$3:$K$62,2,0),"-")</f>
        <v>-</v>
      </c>
      <c r="C34" s="12" t="str">
        <f>IF(A34&gt;0,VLOOKUP(A34,' 2_Measures'!$B$3:$K$62,3,0),"-")</f>
        <v>-</v>
      </c>
      <c r="D34" s="89" t="str">
        <f>IF(A34&gt;0,VLOOKUP(A34,' 2_Measures'!$B$3:$K$62,7,0),"-")</f>
        <v>-</v>
      </c>
      <c r="E34" s="89" t="str">
        <f>IF(A34&gt;0,VLOOKUP(A34,' 2_Measures'!$B$3:$K$62,8,0),"-")</f>
        <v>-</v>
      </c>
      <c r="F34" s="59"/>
      <c r="G34" s="57"/>
      <c r="H34" s="57"/>
      <c r="I34" s="6"/>
      <c r="J34" s="12" t="str">
        <f t="shared" si="0"/>
        <v>_</v>
      </c>
      <c r="K34" s="62"/>
      <c r="L34" s="62"/>
      <c r="M34" s="62"/>
      <c r="N34" s="62"/>
      <c r="O34" s="62"/>
      <c r="P34" s="7"/>
    </row>
    <row r="35" spans="1:16" ht="116">
      <c r="A35" s="5" t="s">
        <v>347</v>
      </c>
      <c r="B35" s="5" t="str">
        <f>IF(A35&gt;0,VLOOKUP(A35,' 2_Measures'!$B$3:$K$62,2,0),"-")</f>
        <v>MS9: Citizen Mobility App</v>
      </c>
      <c r="C35" s="12" t="str">
        <f>IF(A35&gt;0,VLOOKUP(A35,' 2_Measures'!$B$3:$K$62,3,0),"-")</f>
        <v xml:space="preserve">Develop a TCB Citizen App as the main citizen interface to engage support and retrieve information about Barreiro Mobility System. Will serve as integrator of existing services and new solutions developed during SPINE </v>
      </c>
      <c r="D35" s="89">
        <f>IF(A35&gt;0,VLOOKUP(A35,' 2_Measures'!$B$3:$K$62,7,0),"-")</f>
        <v>45231</v>
      </c>
      <c r="E35" s="89">
        <f>IF(A35&gt;0,VLOOKUP(A35,' 2_Measures'!$B$3:$K$62,8,0),"-")</f>
        <v>45986</v>
      </c>
      <c r="F35" s="59" t="s">
        <v>436</v>
      </c>
      <c r="G35" s="57" t="s">
        <v>437</v>
      </c>
      <c r="H35" s="63" t="s">
        <v>524</v>
      </c>
      <c r="I35" s="6" t="s">
        <v>439</v>
      </c>
      <c r="J35" s="12" t="str">
        <f t="shared" si="0"/>
        <v>BAR_MS1_IND1</v>
      </c>
      <c r="K35" s="81" t="s">
        <v>525</v>
      </c>
      <c r="L35" s="62"/>
      <c r="M35" s="62"/>
      <c r="N35" s="62"/>
      <c r="O35" s="162" t="s">
        <v>526</v>
      </c>
      <c r="P35" s="7"/>
    </row>
    <row r="36" spans="1:16" ht="116">
      <c r="A36" s="5" t="s">
        <v>351</v>
      </c>
      <c r="B36" s="5" t="str">
        <f>IF(A36&gt;0,VLOOKUP(A36,' 2_Measures'!$B$3:$K$62,2,0),"-")</f>
        <v>MS6: MaaS</v>
      </c>
      <c r="C36" s="12" t="str">
        <f>IF(A36&gt;0,VLOOKUP(A36,' 2_Measures'!$B$3:$K$62,3,0),"-")</f>
        <v xml:space="preserve">Develop and update existing journey planner app with multimodal MAAS functionalities and innovative user information, e.g. the new Park &amp; Ride alternative </v>
      </c>
      <c r="D36" s="89">
        <f>IF(A36&gt;0,VLOOKUP(A36,' 2_Measures'!$B$3:$K$62,7,0),"-")</f>
        <v>45261</v>
      </c>
      <c r="E36" s="89">
        <f>IF(A36&gt;0,VLOOKUP(A36,' 2_Measures'!$B$3:$K$62,8,0),"-")</f>
        <v>45992</v>
      </c>
      <c r="F36" s="59" t="s">
        <v>436</v>
      </c>
      <c r="G36" s="57" t="s">
        <v>437</v>
      </c>
      <c r="H36" s="63" t="s">
        <v>524</v>
      </c>
      <c r="I36" s="6" t="s">
        <v>439</v>
      </c>
      <c r="J36" s="12" t="str">
        <f t="shared" si="0"/>
        <v>BAR_MS2_IND1</v>
      </c>
      <c r="K36" s="134" t="s">
        <v>441</v>
      </c>
      <c r="L36" s="62"/>
      <c r="M36" s="62"/>
      <c r="N36" s="62"/>
      <c r="O36" s="134" t="s">
        <v>441</v>
      </c>
      <c r="P36" s="7"/>
    </row>
    <row r="37" spans="1:16" ht="116">
      <c r="A37" s="5" t="s">
        <v>360</v>
      </c>
      <c r="B37" s="5" t="str">
        <f>IF(A37&gt;0,VLOOKUP(A37,' 2_Measures'!$B$3:$K$62,2,0),"-")</f>
        <v>MS12: Smart park and Ride management</v>
      </c>
      <c r="C37" s="12" t="str">
        <f>IF(A37&gt;0,VLOOKUP(A37,' 2_Measures'!$B$3:$K$62,3,0),"-")</f>
        <v>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v>
      </c>
      <c r="D37" s="89">
        <f>IF(A37&gt;0,VLOOKUP(A37,' 2_Measures'!$B$3:$K$62,7,0),"-")</f>
        <v>45108</v>
      </c>
      <c r="E37" s="89">
        <f>IF(A37&gt;0,VLOOKUP(A37,' 2_Measures'!$B$3:$K$62,8,0),"-")</f>
        <v>46174</v>
      </c>
      <c r="F37" s="59" t="s">
        <v>436</v>
      </c>
      <c r="G37" s="57" t="s">
        <v>437</v>
      </c>
      <c r="H37" s="63" t="s">
        <v>524</v>
      </c>
      <c r="I37" s="6" t="s">
        <v>439</v>
      </c>
      <c r="J37" s="12" t="str">
        <f t="shared" si="0"/>
        <v>BAR_MS4_IND1</v>
      </c>
      <c r="K37" s="134" t="s">
        <v>441</v>
      </c>
      <c r="L37" s="62"/>
      <c r="M37" s="62"/>
      <c r="N37" s="62"/>
      <c r="O37" s="134" t="s">
        <v>441</v>
      </c>
      <c r="P37" s="7"/>
    </row>
    <row r="38" spans="1:16" ht="145">
      <c r="A38" s="5" t="s">
        <v>347</v>
      </c>
      <c r="B38" s="5" t="str">
        <f>IF(A38&gt;0,VLOOKUP(A38,' 2_Measures'!$B$3:$K$62,2,0),"-")</f>
        <v>MS9: Citizen Mobility App</v>
      </c>
      <c r="C38" s="12" t="str">
        <f>IF(A38&gt;0,VLOOKUP(A38,' 2_Measures'!$B$3:$K$62,3,0),"-")</f>
        <v xml:space="preserve">Develop a TCB Citizen App as the main citizen interface to engage support and retrieve information about Barreiro Mobility System. Will serve as integrator of existing services and new solutions developed during SPINE </v>
      </c>
      <c r="D38" s="89">
        <v>45100</v>
      </c>
      <c r="E38" s="89">
        <v>46014</v>
      </c>
      <c r="F38" s="59" t="s">
        <v>442</v>
      </c>
      <c r="G38" s="57" t="s">
        <v>443</v>
      </c>
      <c r="H38" s="65" t="s">
        <v>444</v>
      </c>
      <c r="I38" s="6" t="s">
        <v>445</v>
      </c>
      <c r="J38" s="12" t="str">
        <f t="shared" si="0"/>
        <v>BAR_MS1_IND2</v>
      </c>
      <c r="K38" s="134" t="s">
        <v>527</v>
      </c>
      <c r="L38" s="62"/>
      <c r="M38" s="62"/>
      <c r="N38" s="62"/>
      <c r="O38" s="134" t="s">
        <v>528</v>
      </c>
      <c r="P38" s="7"/>
    </row>
    <row r="39" spans="1:16" ht="145">
      <c r="A39" s="5" t="s">
        <v>351</v>
      </c>
      <c r="B39" s="5" t="str">
        <f>IF(A39&gt;0,VLOOKUP(A39,' 2_Measures'!$B$3:$K$62,2,0),"-")</f>
        <v>MS6: MaaS</v>
      </c>
      <c r="C39" s="12" t="str">
        <f>IF(A39&gt;0,VLOOKUP(A39,' 2_Measures'!$B$3:$K$62,3,0),"-")</f>
        <v xml:space="preserve">Develop and update existing journey planner app with multimodal MAAS functionalities and innovative user information, e.g. the new Park &amp; Ride alternative </v>
      </c>
      <c r="D39" s="89">
        <v>45108</v>
      </c>
      <c r="E39" s="89">
        <v>46016</v>
      </c>
      <c r="F39" s="59" t="s">
        <v>442</v>
      </c>
      <c r="G39" s="57" t="s">
        <v>443</v>
      </c>
      <c r="H39" s="65" t="s">
        <v>444</v>
      </c>
      <c r="I39" s="6" t="s">
        <v>445</v>
      </c>
      <c r="J39" s="12" t="str">
        <f t="shared" si="0"/>
        <v>BAR_MS2_IND2</v>
      </c>
      <c r="K39" s="134" t="s">
        <v>441</v>
      </c>
      <c r="L39" s="62"/>
      <c r="M39" s="62"/>
      <c r="N39" s="62"/>
      <c r="O39" s="134" t="s">
        <v>441</v>
      </c>
      <c r="P39" s="7"/>
    </row>
    <row r="40" spans="1:16" ht="145">
      <c r="A40" s="5" t="s">
        <v>360</v>
      </c>
      <c r="B40" s="5" t="str">
        <f>IF(A40&gt;0,VLOOKUP(A40,' 2_Measures'!$B$3:$K$62,2,0),"-")</f>
        <v>MS12: Smart park and Ride management</v>
      </c>
      <c r="C40" s="12" t="str">
        <f>IF(A40&gt;0,VLOOKUP(A40,' 2_Measures'!$B$3:$K$62,3,0),"-")</f>
        <v>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v>
      </c>
      <c r="D40" s="89">
        <v>45108</v>
      </c>
      <c r="E40" s="89">
        <v>46016</v>
      </c>
      <c r="F40" s="59" t="s">
        <v>442</v>
      </c>
      <c r="G40" s="57" t="s">
        <v>443</v>
      </c>
      <c r="H40" s="65" t="s">
        <v>444</v>
      </c>
      <c r="I40" s="6" t="s">
        <v>445</v>
      </c>
      <c r="J40" s="12" t="str">
        <f t="shared" si="0"/>
        <v>BAR_MS4_IND2</v>
      </c>
      <c r="K40" s="134" t="s">
        <v>441</v>
      </c>
      <c r="L40" s="62"/>
      <c r="M40" s="62"/>
      <c r="N40" s="62"/>
      <c r="O40" s="134" t="s">
        <v>441</v>
      </c>
      <c r="P40" s="7"/>
    </row>
    <row r="41" spans="1:16" ht="116">
      <c r="A41" s="5" t="s">
        <v>347</v>
      </c>
      <c r="B41" s="5" t="str">
        <f>IF(A41&gt;0,VLOOKUP(A41,' 2_Measures'!$B$3:$K$62,2,0),"-")</f>
        <v>MS9: Citizen Mobility App</v>
      </c>
      <c r="C41" s="12" t="str">
        <f>IF(A41&gt;0,VLOOKUP(A41,' 2_Measures'!$B$3:$K$62,3,0),"-")</f>
        <v xml:space="preserve">Develop a TCB Citizen App as the main citizen interface to engage support and retrieve information about Barreiro Mobility System. Will serve as integrator of existing services and new solutions developed during SPINE </v>
      </c>
      <c r="D41" s="89">
        <v>45139</v>
      </c>
      <c r="E41" s="89">
        <v>46047</v>
      </c>
      <c r="F41" s="59" t="s">
        <v>448</v>
      </c>
      <c r="G41" s="57" t="s">
        <v>449</v>
      </c>
      <c r="H41" s="63" t="s">
        <v>450</v>
      </c>
      <c r="I41" s="6" t="s">
        <v>445</v>
      </c>
      <c r="J41" s="12" t="str">
        <f t="shared" si="0"/>
        <v>BAR_MS1_IND3</v>
      </c>
      <c r="K41" s="62" t="s">
        <v>529</v>
      </c>
      <c r="L41" s="62"/>
      <c r="M41" s="62"/>
      <c r="N41" s="62"/>
      <c r="O41" s="72" t="s">
        <v>530</v>
      </c>
      <c r="P41" s="7"/>
    </row>
    <row r="42" spans="1:16" ht="116">
      <c r="A42" s="5" t="s">
        <v>351</v>
      </c>
      <c r="B42" s="5" t="str">
        <f>IF(A42&gt;0,VLOOKUP(A42,' 2_Measures'!$B$3:$K$62,2,0),"-")</f>
        <v>MS6: MaaS</v>
      </c>
      <c r="C42" s="12" t="str">
        <f>IF(A42&gt;0,VLOOKUP(A42,' 2_Measures'!$B$3:$K$62,3,0),"-")</f>
        <v xml:space="preserve">Develop and update existing journey planner app with multimodal MAAS functionalities and innovative user information, e.g. the new Park &amp; Ride alternative </v>
      </c>
      <c r="D42" s="89">
        <v>45170</v>
      </c>
      <c r="E42" s="89">
        <v>46078</v>
      </c>
      <c r="F42" s="59" t="s">
        <v>448</v>
      </c>
      <c r="G42" s="57" t="s">
        <v>449</v>
      </c>
      <c r="H42" s="63" t="s">
        <v>450</v>
      </c>
      <c r="I42" s="6" t="s">
        <v>445</v>
      </c>
      <c r="J42" s="12" t="str">
        <f t="shared" si="0"/>
        <v>BAR_MS2_IND3</v>
      </c>
      <c r="K42" s="134" t="s">
        <v>441</v>
      </c>
      <c r="L42" s="62"/>
      <c r="M42" s="62"/>
      <c r="N42" s="62"/>
      <c r="O42" s="134" t="s">
        <v>441</v>
      </c>
      <c r="P42" s="7"/>
    </row>
    <row r="43" spans="1:16" ht="116">
      <c r="A43" s="5" t="s">
        <v>360</v>
      </c>
      <c r="B43" s="5" t="str">
        <f>IF(A43&gt;0,VLOOKUP(A43,' 2_Measures'!$B$3:$K$62,2,0),"-")</f>
        <v>MS12: Smart park and Ride management</v>
      </c>
      <c r="C43" s="12" t="str">
        <f>IF(A43&gt;0,VLOOKUP(A43,' 2_Measures'!$B$3:$K$62,3,0),"-")</f>
        <v>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v>
      </c>
      <c r="D43" s="89">
        <v>45200</v>
      </c>
      <c r="E43" s="89">
        <v>46106</v>
      </c>
      <c r="F43" s="59" t="s">
        <v>448</v>
      </c>
      <c r="G43" s="57" t="s">
        <v>449</v>
      </c>
      <c r="H43" s="63" t="s">
        <v>450</v>
      </c>
      <c r="I43" s="6" t="s">
        <v>445</v>
      </c>
      <c r="J43" s="12" t="str">
        <f t="shared" si="0"/>
        <v>BAR_MS4_IND3</v>
      </c>
      <c r="K43" s="134" t="s">
        <v>441</v>
      </c>
      <c r="L43" s="62"/>
      <c r="M43" s="62"/>
      <c r="N43" s="62"/>
      <c r="O43" s="134" t="s">
        <v>441</v>
      </c>
      <c r="P43" s="7"/>
    </row>
    <row r="44" spans="1:16" ht="87">
      <c r="A44" s="5" t="s">
        <v>347</v>
      </c>
      <c r="B44" s="5" t="str">
        <f>IF(A44&gt;0,VLOOKUP(A44,' 2_Measures'!$B$3:$K$62,2,0),"-")</f>
        <v>MS9: Citizen Mobility App</v>
      </c>
      <c r="C44" s="12" t="str">
        <f>IF(A44&gt;0,VLOOKUP(A44,' 2_Measures'!$B$3:$K$62,3,0),"-")</f>
        <v xml:space="preserve">Develop a TCB Citizen App as the main citizen interface to engage support and retrieve information about Barreiro Mobility System. Will serve as integrator of existing services and new solutions developed during SPINE </v>
      </c>
      <c r="D44" s="89">
        <v>45100</v>
      </c>
      <c r="E44" s="89">
        <v>46014</v>
      </c>
      <c r="F44" s="59" t="s">
        <v>531</v>
      </c>
      <c r="G44" s="57" t="s">
        <v>532</v>
      </c>
      <c r="H44" s="57" t="s">
        <v>533</v>
      </c>
      <c r="I44" s="6" t="s">
        <v>439</v>
      </c>
      <c r="J44" s="12" t="str">
        <f t="shared" si="0"/>
        <v>BAR_MS1_IND4</v>
      </c>
      <c r="K44" s="174" t="s">
        <v>534</v>
      </c>
      <c r="L44" s="62"/>
      <c r="M44" s="62"/>
      <c r="N44" s="62"/>
      <c r="O44" s="62" t="s">
        <v>535</v>
      </c>
      <c r="P44" s="7"/>
    </row>
    <row r="45" spans="1:16" ht="87">
      <c r="A45" s="5" t="s">
        <v>351</v>
      </c>
      <c r="B45" s="5" t="str">
        <f>IF(A45&gt;0,VLOOKUP(A45,' 2_Measures'!$B$3:$K$62,2,0),"-")</f>
        <v>MS6: MaaS</v>
      </c>
      <c r="C45" s="12" t="str">
        <f>IF(A45&gt;0,VLOOKUP(A45,' 2_Measures'!$B$3:$K$62,3,0),"-")</f>
        <v xml:space="preserve">Develop and update existing journey planner app with multimodal MAAS functionalities and innovative user information, e.g. the new Park &amp; Ride alternative </v>
      </c>
      <c r="D45" s="89">
        <v>45108</v>
      </c>
      <c r="E45" s="89">
        <v>46016</v>
      </c>
      <c r="F45" s="59" t="s">
        <v>531</v>
      </c>
      <c r="G45" s="57" t="s">
        <v>532</v>
      </c>
      <c r="H45" s="57" t="s">
        <v>533</v>
      </c>
      <c r="I45" s="6" t="s">
        <v>439</v>
      </c>
      <c r="J45" s="12" t="str">
        <f t="shared" si="0"/>
        <v>BAR_MS2_IND4</v>
      </c>
      <c r="K45" s="134" t="s">
        <v>441</v>
      </c>
      <c r="L45" s="62"/>
      <c r="M45" s="62"/>
      <c r="N45" s="62"/>
      <c r="O45" s="134" t="s">
        <v>441</v>
      </c>
      <c r="P45" s="7"/>
    </row>
    <row r="46" spans="1:16" ht="87">
      <c r="A46" s="5" t="s">
        <v>360</v>
      </c>
      <c r="B46" s="5" t="str">
        <f>IF(A46&gt;0,VLOOKUP(A46,' 2_Measures'!$B$3:$K$62,2,0),"-")</f>
        <v>MS12: Smart park and Ride management</v>
      </c>
      <c r="C46" s="12" t="str">
        <f>IF(A46&gt;0,VLOOKUP(A46,' 2_Measures'!$B$3:$K$62,3,0),"-")</f>
        <v>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v>
      </c>
      <c r="D46" s="89">
        <v>45108</v>
      </c>
      <c r="E46" s="89">
        <v>46016</v>
      </c>
      <c r="F46" s="59" t="s">
        <v>531</v>
      </c>
      <c r="G46" s="57" t="s">
        <v>532</v>
      </c>
      <c r="H46" s="57" t="s">
        <v>533</v>
      </c>
      <c r="I46" s="6" t="s">
        <v>439</v>
      </c>
      <c r="J46" s="12" t="str">
        <f t="shared" si="0"/>
        <v>BAR_MS4_IND4</v>
      </c>
      <c r="K46" s="134" t="s">
        <v>441</v>
      </c>
      <c r="L46" s="62"/>
      <c r="M46" s="62"/>
      <c r="N46" s="62"/>
      <c r="O46" s="134" t="s">
        <v>441</v>
      </c>
      <c r="P46" s="7"/>
    </row>
    <row r="47" spans="1:16" ht="116">
      <c r="A47" s="5" t="s">
        <v>347</v>
      </c>
      <c r="B47" s="5" t="str">
        <f>IF(A47&gt;0,VLOOKUP(A47,' 2_Measures'!$B$3:$K$62,2,0),"-")</f>
        <v>MS9: Citizen Mobility App</v>
      </c>
      <c r="C47" s="12" t="str">
        <f>IF(A47&gt;0,VLOOKUP(A47,' 2_Measures'!$B$3:$K$62,3,0),"-")</f>
        <v xml:space="preserve">Develop a TCB Citizen App as the main citizen interface to engage support and retrieve information about Barreiro Mobility System. Will serve as integrator of existing services and new solutions developed during SPINE </v>
      </c>
      <c r="D47" s="89">
        <v>45108</v>
      </c>
      <c r="E47" s="89">
        <v>46016</v>
      </c>
      <c r="F47" s="59" t="s">
        <v>536</v>
      </c>
      <c r="G47" s="68" t="s">
        <v>537</v>
      </c>
      <c r="H47" s="63" t="s">
        <v>538</v>
      </c>
      <c r="I47" s="6" t="s">
        <v>539</v>
      </c>
      <c r="J47" s="12" t="str">
        <f t="shared" si="0"/>
        <v>BAR_MS1_IND7</v>
      </c>
      <c r="K47" s="162" t="s">
        <v>540</v>
      </c>
      <c r="L47" s="62"/>
      <c r="M47" s="62"/>
      <c r="N47" s="62"/>
      <c r="O47" s="162">
        <v>0.16900000000000001</v>
      </c>
      <c r="P47" s="7"/>
    </row>
    <row r="48" spans="1:16" ht="116">
      <c r="A48" s="5" t="s">
        <v>351</v>
      </c>
      <c r="B48" s="5" t="str">
        <f>IF(A48&gt;0,VLOOKUP(A48,' 2_Measures'!$B$3:$K$62,2,0),"-")</f>
        <v>MS6: MaaS</v>
      </c>
      <c r="C48" s="12" t="str">
        <f>IF(A48&gt;0,VLOOKUP(A48,' 2_Measures'!$B$3:$K$62,3,0),"-")</f>
        <v xml:space="preserve">Develop and update existing journey planner app with multimodal MAAS functionalities and innovative user information, e.g. the new Park &amp; Ride alternative </v>
      </c>
      <c r="D48" s="89">
        <v>45108</v>
      </c>
      <c r="E48" s="89">
        <v>46016</v>
      </c>
      <c r="F48" s="59" t="s">
        <v>536</v>
      </c>
      <c r="G48" s="68" t="s">
        <v>537</v>
      </c>
      <c r="H48" s="63" t="s">
        <v>538</v>
      </c>
      <c r="I48" s="6" t="s">
        <v>539</v>
      </c>
      <c r="J48" s="12" t="str">
        <f t="shared" si="0"/>
        <v>BAR_MS2_IND7</v>
      </c>
      <c r="K48" s="134" t="s">
        <v>441</v>
      </c>
      <c r="L48" s="62"/>
      <c r="M48" s="62"/>
      <c r="N48" s="62"/>
      <c r="O48" s="134" t="s">
        <v>441</v>
      </c>
      <c r="P48" s="7"/>
    </row>
    <row r="49" spans="1:16" ht="116">
      <c r="A49" s="5" t="s">
        <v>360</v>
      </c>
      <c r="B49" s="5" t="str">
        <f>IF(A49&gt;0,VLOOKUP(A49,' 2_Measures'!$B$3:$K$62,2,0),"-")</f>
        <v>MS12: Smart park and Ride management</v>
      </c>
      <c r="C49" s="12" t="str">
        <f>IF(A49&gt;0,VLOOKUP(A49,' 2_Measures'!$B$3:$K$62,3,0),"-")</f>
        <v>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v>
      </c>
      <c r="D49" s="89">
        <v>45108</v>
      </c>
      <c r="E49" s="89">
        <v>46016</v>
      </c>
      <c r="F49" s="59" t="s">
        <v>536</v>
      </c>
      <c r="G49" s="68" t="s">
        <v>537</v>
      </c>
      <c r="H49" s="63" t="s">
        <v>538</v>
      </c>
      <c r="I49" s="6" t="s">
        <v>539</v>
      </c>
      <c r="J49" s="12" t="str">
        <f t="shared" si="0"/>
        <v>BAR_MS4_IND7</v>
      </c>
      <c r="K49" s="134" t="s">
        <v>441</v>
      </c>
      <c r="L49" s="62"/>
      <c r="M49" s="62"/>
      <c r="N49" s="62"/>
      <c r="O49" s="134" t="s">
        <v>441</v>
      </c>
      <c r="P49" s="7"/>
    </row>
    <row r="50" spans="1:16" ht="87">
      <c r="A50" s="5" t="s">
        <v>355</v>
      </c>
      <c r="B50" s="5" t="str">
        <f>IF(A50&gt;0,VLOOKUP(A50,' 2_Measures'!$B$3:$K$62,2,0),"-")</f>
        <v>MS16: Bus Passengers Analytics</v>
      </c>
      <c r="C50" s="12" t="str">
        <f>IF(A50&gt;0,VLOOKUP(A50,' 2_Measures'!$B$3:$K$62,3,0),"-")</f>
        <v>Measure real-time occupancy for a sample of 10 TCB buses through computer vision and AI, to enhance the visibility of the city’s journey planner and increase user satisfaction.</v>
      </c>
      <c r="D50" s="89">
        <f>IF(A50&gt;0,VLOOKUP(A50,' 2_Measures'!$B$3:$K$62,7,0),"-")</f>
        <v>45139</v>
      </c>
      <c r="E50" s="89">
        <f>IF(A50&gt;0,VLOOKUP(A50,' 2_Measures'!$B$3:$K$62,8,0),"-")</f>
        <v>46174</v>
      </c>
      <c r="F50" s="59" t="s">
        <v>541</v>
      </c>
      <c r="G50" s="71" t="s">
        <v>542</v>
      </c>
      <c r="H50" s="78" t="s">
        <v>543</v>
      </c>
      <c r="I50" s="6" t="s">
        <v>494</v>
      </c>
      <c r="J50" s="12" t="str">
        <f t="shared" ref="J50" si="3">CONCATENATE(A50,"_",F50)</f>
        <v>BAR_MS3_IND22</v>
      </c>
      <c r="K50" s="127" t="s">
        <v>544</v>
      </c>
      <c r="L50" s="72"/>
      <c r="M50" s="72"/>
      <c r="N50" s="72"/>
      <c r="O50" s="135" t="s">
        <v>545</v>
      </c>
      <c r="P50" s="7"/>
    </row>
    <row r="51" spans="1:16" ht="58">
      <c r="A51" s="5" t="s">
        <v>360</v>
      </c>
      <c r="B51" s="5" t="str">
        <f>IF(A51&gt;0,VLOOKUP(A51,' 2_Measures'!$B$3:$K$62,2,0),"-")</f>
        <v>MS12: Smart park and Ride management</v>
      </c>
      <c r="C51" s="12" t="str">
        <f>IF(A51&gt;0,VLOOKUP(A51,' 2_Measures'!$B$3:$K$62,3,0),"-")</f>
        <v>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v>
      </c>
      <c r="D51" s="89">
        <f>IF(A51&gt;0,VLOOKUP(A51,' 2_Measures'!$B$3:$K$62,7,0),"-")</f>
        <v>45108</v>
      </c>
      <c r="E51" s="89">
        <f>IF(A51&gt;0,VLOOKUP(A51,' 2_Measures'!$B$3:$K$62,8,0),"-")</f>
        <v>46174</v>
      </c>
      <c r="F51" s="59" t="s">
        <v>546</v>
      </c>
      <c r="G51" s="62" t="s">
        <v>547</v>
      </c>
      <c r="H51" s="72" t="s">
        <v>548</v>
      </c>
      <c r="I51" s="6" t="s">
        <v>494</v>
      </c>
      <c r="J51" s="12" t="str">
        <f t="shared" si="0"/>
        <v>BAR_MS4_IND41</v>
      </c>
      <c r="K51" s="74" t="s">
        <v>549</v>
      </c>
      <c r="L51" s="62"/>
      <c r="M51" s="62"/>
      <c r="N51" s="62"/>
      <c r="O51" s="74">
        <v>325</v>
      </c>
      <c r="P51" s="7"/>
    </row>
    <row r="52" spans="1:16" ht="101.5">
      <c r="A52" s="5" t="s">
        <v>360</v>
      </c>
      <c r="B52" s="5" t="str">
        <f>IF(A52&gt;0,VLOOKUP(A52,' 2_Measures'!$B$3:$K$62,2,0),"-")</f>
        <v>MS12: Smart park and Ride management</v>
      </c>
      <c r="C52" s="12" t="str">
        <f>IF(A52&gt;0,VLOOKUP(A52,' 2_Measures'!$B$3:$K$62,3,0),"-")</f>
        <v>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v>
      </c>
      <c r="D52" s="89">
        <f>IF(A52&gt;0,VLOOKUP(A52,' 2_Measures'!$B$3:$K$62,7,0),"-")</f>
        <v>45108</v>
      </c>
      <c r="E52" s="89">
        <f>IF(A52&gt;0,VLOOKUP(A52,' 2_Measures'!$B$3:$K$62,8,0),"-")</f>
        <v>46174</v>
      </c>
      <c r="F52" s="59" t="s">
        <v>550</v>
      </c>
      <c r="G52" s="62" t="s">
        <v>551</v>
      </c>
      <c r="H52" s="74" t="s">
        <v>552</v>
      </c>
      <c r="I52" s="6" t="s">
        <v>473</v>
      </c>
      <c r="J52" s="12" t="str">
        <f t="shared" si="0"/>
        <v>BAR_MS4_IND42</v>
      </c>
      <c r="K52" s="74" t="s">
        <v>553</v>
      </c>
      <c r="L52" s="62"/>
      <c r="M52" s="62"/>
      <c r="N52" s="62"/>
      <c r="O52" s="84" t="s">
        <v>554</v>
      </c>
      <c r="P52" s="7"/>
    </row>
    <row r="53" spans="1:16" ht="116">
      <c r="A53" s="5" t="s">
        <v>360</v>
      </c>
      <c r="B53" s="5" t="str">
        <f>IF(A53&gt;0,VLOOKUP(A53,' 2_Measures'!$B$3:$K$62,2,0),"-")</f>
        <v>MS12: Smart park and Ride management</v>
      </c>
      <c r="C53" s="12" t="str">
        <f>IF(A53&gt;0,VLOOKUP(A53,' 2_Measures'!$B$3:$K$62,3,0),"-")</f>
        <v>Define a new location for Park &amp; Ride in Barreiro to decrease the number of cars crossing the city center. Use 40 parking sensors to provide information to the visitors coming from the suburban areas of Barreiro to monitor the new P&amp;R data and create parking services leveraging PT use.</v>
      </c>
      <c r="D53" s="89">
        <f>IF(A53&gt;0,VLOOKUP(A53,' 2_Measures'!$B$3:$K$62,7,0),"-")</f>
        <v>45108</v>
      </c>
      <c r="E53" s="89">
        <f>IF(A53&gt;0,VLOOKUP(A53,' 2_Measures'!$B$3:$K$62,8,0),"-")</f>
        <v>46174</v>
      </c>
      <c r="F53" s="59" t="s">
        <v>555</v>
      </c>
      <c r="G53" s="71" t="s">
        <v>556</v>
      </c>
      <c r="H53" s="73" t="s">
        <v>557</v>
      </c>
      <c r="I53" s="6" t="s">
        <v>473</v>
      </c>
      <c r="J53" s="12" t="str">
        <f t="shared" si="0"/>
        <v>BAR_MS4_IND44</v>
      </c>
      <c r="K53" s="127" t="s">
        <v>558</v>
      </c>
      <c r="L53" s="62"/>
      <c r="M53" s="62"/>
      <c r="N53" s="62"/>
      <c r="O53" s="135" t="s">
        <v>559</v>
      </c>
      <c r="P53" s="7"/>
    </row>
    <row r="54" spans="1:16" ht="58">
      <c r="A54" s="5" t="s">
        <v>351</v>
      </c>
      <c r="B54" s="5" t="str">
        <f>IF(A54&gt;0,VLOOKUP(A54,' 2_Measures'!$B$3:$K$62,2,0),"-")</f>
        <v>MS6: MaaS</v>
      </c>
      <c r="C54" s="12" t="str">
        <f>IF(A54&gt;0,VLOOKUP(A54,' 2_Measures'!$B$3:$K$62,3,0),"-")</f>
        <v xml:space="preserve">Develop and update existing journey planner app with multimodal MAAS functionalities and innovative user information, e.g. the new Park &amp; Ride alternative </v>
      </c>
      <c r="D54" s="89">
        <f>IF(A54&gt;0,VLOOKUP(A54,' 2_Measures'!$B$3:$K$62,7,0),"-")</f>
        <v>45261</v>
      </c>
      <c r="E54" s="89">
        <f>IF(A54&gt;0,VLOOKUP(A54,' 2_Measures'!$B$3:$K$62,8,0),"-")</f>
        <v>45992</v>
      </c>
      <c r="F54" s="59" t="s">
        <v>509</v>
      </c>
      <c r="G54" s="62" t="s">
        <v>510</v>
      </c>
      <c r="H54" s="72" t="s">
        <v>560</v>
      </c>
      <c r="I54" s="6" t="s">
        <v>473</v>
      </c>
      <c r="J54" s="12" t="str">
        <f t="shared" si="0"/>
        <v>BAR_MS2_IND56</v>
      </c>
      <c r="K54" s="62" t="s">
        <v>561</v>
      </c>
      <c r="L54" s="62"/>
      <c r="M54" s="62"/>
      <c r="N54" s="62"/>
      <c r="O54" s="84" t="s">
        <v>562</v>
      </c>
      <c r="P54" s="7"/>
    </row>
    <row r="55" spans="1:16" ht="58">
      <c r="A55" s="5" t="s">
        <v>351</v>
      </c>
      <c r="B55" s="5" t="str">
        <f>IF(A55&gt;0,VLOOKUP(A55,' 2_Measures'!$B$3:$K$62,2,0),"-")</f>
        <v>MS6: MaaS</v>
      </c>
      <c r="C55" s="12" t="str">
        <f>IF(A55&gt;0,VLOOKUP(A55,' 2_Measures'!$B$3:$K$62,3,0),"-")</f>
        <v xml:space="preserve">Develop and update existing journey planner app with multimodal MAAS functionalities and innovative user information, e.g. the new Park &amp; Ride alternative </v>
      </c>
      <c r="D55" s="89">
        <f>IF(A55&gt;0,VLOOKUP(A55,' 2_Measures'!$B$3:$K$62,7,0),"-")</f>
        <v>45261</v>
      </c>
      <c r="E55" s="89">
        <f>IF(A55&gt;0,VLOOKUP(A55,' 2_Measures'!$B$3:$K$62,8,0),"-")</f>
        <v>45992</v>
      </c>
      <c r="F55" s="59" t="s">
        <v>514</v>
      </c>
      <c r="G55" s="62" t="s">
        <v>563</v>
      </c>
      <c r="H55" s="72" t="s">
        <v>564</v>
      </c>
      <c r="I55" s="6" t="s">
        <v>473</v>
      </c>
      <c r="J55" s="12" t="str">
        <f t="shared" si="0"/>
        <v>BAR_MS2_IND57</v>
      </c>
      <c r="K55" s="62" t="s">
        <v>561</v>
      </c>
      <c r="L55" s="62"/>
      <c r="M55" s="62"/>
      <c r="N55" s="62"/>
      <c r="O55" s="127">
        <v>45000</v>
      </c>
      <c r="P55" s="7"/>
    </row>
    <row r="56" spans="1:16" ht="58">
      <c r="A56" s="5" t="s">
        <v>351</v>
      </c>
      <c r="B56" s="5" t="str">
        <f>IF(A56&gt;0,VLOOKUP(A56,' 2_Measures'!$B$3:$K$62,2,0),"-")</f>
        <v>MS6: MaaS</v>
      </c>
      <c r="C56" s="12" t="str">
        <f>IF(A56&gt;0,VLOOKUP(A56,' 2_Measures'!$B$3:$K$62,3,0),"-")</f>
        <v xml:space="preserve">Develop and update existing journey planner app with multimodal MAAS functionalities and innovative user information, e.g. the new Park &amp; Ride alternative </v>
      </c>
      <c r="D56" s="89">
        <f>IF(A56&gt;0,VLOOKUP(A56,' 2_Measures'!$B$3:$K$62,7,0),"-")</f>
        <v>45261</v>
      </c>
      <c r="E56" s="89">
        <f>IF(A56&gt;0,VLOOKUP(A56,' 2_Measures'!$B$3:$K$62,8,0),"-")</f>
        <v>45992</v>
      </c>
      <c r="F56" s="59" t="s">
        <v>519</v>
      </c>
      <c r="G56" s="62" t="s">
        <v>565</v>
      </c>
      <c r="H56" s="74" t="s">
        <v>566</v>
      </c>
      <c r="I56" s="6" t="s">
        <v>473</v>
      </c>
      <c r="J56" s="12" t="str">
        <f t="shared" si="0"/>
        <v>BAR_MS2_IND58</v>
      </c>
      <c r="K56" s="62" t="s">
        <v>561</v>
      </c>
      <c r="L56" s="62"/>
      <c r="M56" s="62"/>
      <c r="N56" s="62"/>
      <c r="O56" s="84" t="s">
        <v>567</v>
      </c>
      <c r="P56" s="7"/>
    </row>
    <row r="57" spans="1:16" ht="58">
      <c r="A57" s="5" t="s">
        <v>347</v>
      </c>
      <c r="B57" s="5" t="str">
        <f>IF(A57&gt;0,VLOOKUP(A57,' 2_Measures'!$B$3:$K$62,2,0),"-")</f>
        <v>MS9: Citizen Mobility App</v>
      </c>
      <c r="C57" s="12" t="str">
        <f>IF(A57&gt;0,VLOOKUP(A57,' 2_Measures'!$B$3:$K$62,3,0),"-")</f>
        <v xml:space="preserve">Develop a TCB Citizen App as the main citizen interface to engage support and retrieve information about Barreiro Mobility System. Will serve as integrator of existing services and new solutions developed during SPINE </v>
      </c>
      <c r="D57" s="89">
        <f>IF(A57&gt;0,VLOOKUP(A57,' 2_Measures'!$B$3:$K$62,7,0),"-")</f>
        <v>45231</v>
      </c>
      <c r="E57" s="89">
        <f>IF(A57&gt;0,VLOOKUP(A57,' 2_Measures'!$B$3:$K$62,8,0),"-")</f>
        <v>45986</v>
      </c>
      <c r="F57" s="59" t="s">
        <v>568</v>
      </c>
      <c r="G57" s="62" t="s">
        <v>569</v>
      </c>
      <c r="H57" s="62" t="s">
        <v>570</v>
      </c>
      <c r="I57" s="6" t="s">
        <v>473</v>
      </c>
      <c r="J57" s="12" t="str">
        <f>CONCATENATE(A57,"_",F57)</f>
        <v>BAR_MS1_IND59</v>
      </c>
      <c r="K57" s="62" t="s">
        <v>571</v>
      </c>
      <c r="L57" s="62"/>
      <c r="M57" s="62"/>
      <c r="N57" s="62"/>
      <c r="O57" s="160" t="s">
        <v>572</v>
      </c>
      <c r="P57" s="7"/>
    </row>
    <row r="58" spans="1:16" ht="72.5">
      <c r="A58" s="5" t="s">
        <v>355</v>
      </c>
      <c r="B58" s="5" t="str">
        <f>IF(A58&gt;0,VLOOKUP(A58,' 2_Measures'!$B$3:$K$62,2,0),"-")</f>
        <v>MS16: Bus Passengers Analytics</v>
      </c>
      <c r="C58" s="12" t="str">
        <f>IF(A58&gt;0,VLOOKUP(A58,' 2_Measures'!$B$3:$K$62,3,0),"-")</f>
        <v>Measure real-time occupancy for a sample of 10 TCB buses through computer vision and AI, to enhance the visibility of the city’s journey planner and increase user satisfaction.</v>
      </c>
      <c r="D58" s="89">
        <f>IF(A58&gt;0,VLOOKUP(A58,' 2_Measures'!$B$3:$K$62,7,0),"-")</f>
        <v>45139</v>
      </c>
      <c r="E58" s="89">
        <f>IF(A58&gt;0,VLOOKUP(A58,' 2_Measures'!$B$3:$K$62,8,0),"-")</f>
        <v>46174</v>
      </c>
      <c r="F58" s="59" t="s">
        <v>573</v>
      </c>
      <c r="G58" s="62" t="s">
        <v>574</v>
      </c>
      <c r="H58" s="72" t="s">
        <v>575</v>
      </c>
      <c r="I58" s="6" t="s">
        <v>498</v>
      </c>
      <c r="J58" s="12" t="str">
        <f t="shared" si="0"/>
        <v>BAR_MS3_IND64</v>
      </c>
      <c r="K58" s="62" t="s">
        <v>576</v>
      </c>
      <c r="L58" s="62"/>
      <c r="M58" s="62"/>
      <c r="N58" s="62"/>
      <c r="O58" s="84">
        <v>0.75</v>
      </c>
      <c r="P58" s="7"/>
    </row>
    <row r="59" spans="1:16">
      <c r="A59" s="6"/>
      <c r="B59" s="6"/>
      <c r="C59" s="6"/>
      <c r="D59" s="90"/>
      <c r="E59" s="90"/>
      <c r="F59" s="59"/>
      <c r="G59" s="57"/>
      <c r="H59" s="57"/>
      <c r="I59" s="6"/>
      <c r="J59" s="12" t="str">
        <f t="shared" ref="J59:J87" si="4">CONCATENATE(A59,"_",F59)</f>
        <v>_</v>
      </c>
      <c r="K59" s="62"/>
      <c r="L59" s="62"/>
      <c r="M59" s="62"/>
      <c r="N59" s="62"/>
      <c r="O59" s="62"/>
      <c r="P59" s="7"/>
    </row>
    <row r="60" spans="1:16" ht="116">
      <c r="A60" s="5" t="s">
        <v>129</v>
      </c>
      <c r="B60" s="5" t="str">
        <f>IF(A60&gt;0,VLOOKUP(A60,' 2_Measures'!$B$3:$K$62,2,0),"-")</f>
        <v>MS1: Multiodal hubs</v>
      </c>
      <c r="C60" s="12" t="str">
        <f>IF(A60&gt;0,VLOOKUP(A60,' 2_Measures'!$B$3:$K$62,3,0),"-")</f>
        <v>Multimodal hubs: Integration of the offered mobility services, to equip the hubs with innovative and inclusive facilities to improve passengers’ experience and satisfaction.</v>
      </c>
      <c r="D60" s="89">
        <f>IF(A60&gt;0,VLOOKUP(A60,' 2_Measures'!$B$3:$K$62,7,0),"-")</f>
        <v>45039</v>
      </c>
      <c r="E60" s="89">
        <f>IF(A60&gt;0,VLOOKUP(A60,' 2_Measures'!$B$3:$K$62,8,0),"-")</f>
        <v>46016</v>
      </c>
      <c r="F60" s="59" t="s">
        <v>436</v>
      </c>
      <c r="G60" s="57" t="s">
        <v>437</v>
      </c>
      <c r="H60" s="57" t="s">
        <v>577</v>
      </c>
      <c r="I60" s="6" t="s">
        <v>439</v>
      </c>
      <c r="J60" s="12" t="str">
        <f t="shared" si="4"/>
        <v>BOL_MS1_IND1</v>
      </c>
      <c r="K60" s="154" t="s">
        <v>578</v>
      </c>
      <c r="L60" s="62"/>
      <c r="M60" s="62"/>
      <c r="N60" s="62"/>
      <c r="O60" s="165">
        <v>0.27300000000000002</v>
      </c>
      <c r="P60" s="7"/>
    </row>
    <row r="61" spans="1:16" ht="116">
      <c r="A61" s="5" t="s">
        <v>134</v>
      </c>
      <c r="B61" s="5" t="str">
        <f>IF(A61&gt;0,VLOOKUP(A61,' 2_Measures'!$B$3:$K$62,2,0),"-")</f>
        <v>MS4: EV charging stations</v>
      </c>
      <c r="C61" s="12" t="str">
        <f>IF(A61&gt;0,VLOOKUP(A61,' 2_Measures'!$B$3:$K$62,3,0),"-")</f>
        <v>The EV charging will support the reduction of polluting vehicles and emissions; while at the same time providing improved accessibility for users with special mobility needs. The EV charging stations will be equipped with accessibility interventions (ramps, roof, special plugs for wheelchairs).</v>
      </c>
      <c r="D61" s="89">
        <f>IF(A61&gt;0,VLOOKUP(A61,' 2_Measures'!$B$3:$K$62,7,0),"-")</f>
        <v>45261</v>
      </c>
      <c r="E61" s="89">
        <f>IF(A61&gt;0,VLOOKUP(A61,' 2_Measures'!$B$3:$K$62,8,0),"-")</f>
        <v>46016</v>
      </c>
      <c r="F61" s="59" t="s">
        <v>436</v>
      </c>
      <c r="G61" s="57" t="s">
        <v>437</v>
      </c>
      <c r="H61" s="57" t="s">
        <v>577</v>
      </c>
      <c r="I61" s="6" t="s">
        <v>439</v>
      </c>
      <c r="J61" s="12" t="str">
        <f t="shared" si="4"/>
        <v>BOL_MS2_IND1</v>
      </c>
      <c r="K61" s="62" t="s">
        <v>441</v>
      </c>
      <c r="L61" s="62"/>
      <c r="M61" s="62"/>
      <c r="N61" s="62"/>
      <c r="O61" s="62" t="s">
        <v>441</v>
      </c>
      <c r="P61" s="6"/>
    </row>
    <row r="62" spans="1:16" ht="116">
      <c r="A62" s="5" t="s">
        <v>140</v>
      </c>
      <c r="B62" s="5" t="str">
        <f>IF(A62&gt;0,VLOOKUP(A62,' 2_Measures'!$B$3:$K$62,2,0),"-")</f>
        <v>MS5: Inclusive mobility services</v>
      </c>
      <c r="C62" s="12" t="str">
        <f>IF(A62&gt;0,VLOOKUP(A62,'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62" s="89">
        <f>IF(A62&gt;0,VLOOKUP(A62,' 2_Measures'!$B$3:$K$62,7,0),"-")</f>
        <v>45323</v>
      </c>
      <c r="E62" s="89">
        <f>IF(A62&gt;0,VLOOKUP(A62,' 2_Measures'!$B$3:$K$62,8,0),"-")</f>
        <v>45809</v>
      </c>
      <c r="F62" s="59" t="s">
        <v>436</v>
      </c>
      <c r="G62" s="57" t="s">
        <v>437</v>
      </c>
      <c r="H62" s="57" t="s">
        <v>577</v>
      </c>
      <c r="I62" s="6" t="s">
        <v>439</v>
      </c>
      <c r="J62" s="12" t="str">
        <f t="shared" si="4"/>
        <v>BOL_MS3_IND1</v>
      </c>
      <c r="K62" s="62" t="s">
        <v>441</v>
      </c>
      <c r="L62" s="62"/>
      <c r="M62" s="62"/>
      <c r="N62" s="62"/>
      <c r="O62" s="62" t="s">
        <v>441</v>
      </c>
      <c r="P62" s="7"/>
    </row>
    <row r="63" spans="1:16" s="114" customFormat="1" ht="124">
      <c r="A63" s="92" t="s">
        <v>146</v>
      </c>
      <c r="B63" s="92" t="str">
        <f>IF(A63&gt;0,VLOOKUP(A63,' 2_Measures'!$B$3:$K$62,2,0),"-")</f>
        <v>MS6: MaaS</v>
      </c>
      <c r="C63" s="98" t="str">
        <f>IF(A63&gt;0,VLOOKUP(A63,' 2_Measures'!$B$3:$K$62,3,0),"-")</f>
        <v>The MaaS solution is aimed at improving smart mobility in the metropolitan area. An integrated multimodal travel planner will be developed. It will provide insights into mobility demand and the basis for further integration of mobility operators.</v>
      </c>
      <c r="D63" s="99">
        <f>IF(A63&gt;0,VLOOKUP(A63,' 2_Measures'!$B$3:$K$62,7,0),"-")</f>
        <v>45170</v>
      </c>
      <c r="E63" s="99">
        <f>IF(A63&gt;0,VLOOKUP(A63,' 2_Measures'!$B$3:$K$62,8,0),"-")</f>
        <v>45992</v>
      </c>
      <c r="F63" s="94" t="s">
        <v>436</v>
      </c>
      <c r="G63" s="95" t="s">
        <v>437</v>
      </c>
      <c r="H63" s="95" t="s">
        <v>579</v>
      </c>
      <c r="I63" s="96" t="s">
        <v>439</v>
      </c>
      <c r="J63" s="93" t="str">
        <f t="shared" si="4"/>
        <v>BOL_MS4_IND1</v>
      </c>
      <c r="K63" s="62" t="s">
        <v>441</v>
      </c>
      <c r="L63" s="163"/>
      <c r="M63" s="163"/>
      <c r="N63" s="163"/>
      <c r="O63" s="62" t="s">
        <v>441</v>
      </c>
      <c r="P63" s="97"/>
    </row>
    <row r="64" spans="1:16" ht="116">
      <c r="A64" s="5" t="s">
        <v>152</v>
      </c>
      <c r="B64" s="5" t="str">
        <f>IF(A64&gt;0,VLOOKUP(A64,' 2_Measures'!$B$3:$K$62,2,0),"-")</f>
        <v>MS7: LEZ (Low Emission Zone) - Green Area/City30</v>
      </c>
      <c r="C64" s="12" t="str">
        <f>IF(A64&gt;0,VLOOKUP(A64,'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64" s="89">
        <f>IF(A64&gt;0,VLOOKUP(A64,' 2_Measures'!$B$3:$K$62,7,0),"-")</f>
        <v>45231</v>
      </c>
      <c r="E64" s="89">
        <f>IF(A64&gt;0,VLOOKUP(A64,' 2_Measures'!$B$3:$K$62,8,0),"-")</f>
        <v>45992</v>
      </c>
      <c r="F64" s="59" t="s">
        <v>436</v>
      </c>
      <c r="G64" s="57" t="s">
        <v>437</v>
      </c>
      <c r="H64" s="57" t="s">
        <v>577</v>
      </c>
      <c r="I64" s="6" t="s">
        <v>439</v>
      </c>
      <c r="J64" s="12" t="str">
        <f t="shared" si="4"/>
        <v>BOL_MS5_IND1</v>
      </c>
      <c r="K64" s="62" t="s">
        <v>441</v>
      </c>
      <c r="L64" s="62"/>
      <c r="M64" s="62"/>
      <c r="N64" s="62"/>
      <c r="O64" s="62" t="s">
        <v>441</v>
      </c>
      <c r="P64" s="7"/>
    </row>
    <row r="65" spans="1:16" ht="124">
      <c r="A65" s="92" t="s">
        <v>164</v>
      </c>
      <c r="B65" s="92" t="str">
        <f>IF(A65&gt;0,VLOOKUP(A65,' 2_Measures'!$B$3:$K$62,2,0),"-")</f>
        <v>MS9: Citizen Mobility App / Micro-incentives programme</v>
      </c>
      <c r="C65" s="12" t="str">
        <f>IF(A65&gt;0,VLOOKUP(A65,' 2_Measures'!$B$3:$K$62,3,0),"-")</f>
        <v>Micro-incentives programme solution via the Citizen Mobility App will support the increase of PT share and the MaaS pilot implementation. SPINE tests will include part of the population of the city of Bologna.</v>
      </c>
      <c r="D65" s="89">
        <f>IF(A65&gt;0,VLOOKUP(A65,' 2_Measures'!$B$3:$K$62,7,0),"-")</f>
        <v>45170</v>
      </c>
      <c r="E65" s="89">
        <f>IF(A65&gt;0,VLOOKUP(A65,' 2_Measures'!$B$3:$K$62,8,0),"-")</f>
        <v>45992</v>
      </c>
      <c r="F65" s="94" t="s">
        <v>436</v>
      </c>
      <c r="G65" s="95" t="s">
        <v>437</v>
      </c>
      <c r="H65" s="95" t="s">
        <v>579</v>
      </c>
      <c r="I65" s="96" t="s">
        <v>439</v>
      </c>
      <c r="J65" s="93" t="str">
        <f t="shared" si="4"/>
        <v>BOL_MS7_IND1</v>
      </c>
      <c r="K65" s="62" t="s">
        <v>441</v>
      </c>
      <c r="L65" s="163"/>
      <c r="M65" s="163"/>
      <c r="N65" s="163"/>
      <c r="O65" s="62" t="s">
        <v>441</v>
      </c>
      <c r="P65" s="97"/>
    </row>
    <row r="66" spans="1:16" ht="116">
      <c r="A66" s="5" t="s">
        <v>176</v>
      </c>
      <c r="B66" s="5" t="str">
        <f>IF(A66&gt;0,VLOOKUP(A66,' 2_Measures'!$B$3:$K$62,2,0),"-")</f>
        <v>MS13: Traffic Management / PT prioritization services</v>
      </c>
      <c r="C66" s="12" t="str">
        <f>IF(A66&gt;0,VLOOKUP(A66,'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towards P&amp;R Areas Quality Analysis</v>
      </c>
      <c r="D66" s="89">
        <f>IF(A66&gt;0,VLOOKUP(A66,' 2_Measures'!$B$3:$K$62,7,0),"-")</f>
        <v>45069</v>
      </c>
      <c r="E66" s="89">
        <f>IF(A66&gt;0,VLOOKUP(A66,' 2_Measures'!$B$3:$K$62,8,0),"-")</f>
        <v>45992</v>
      </c>
      <c r="F66" s="59" t="s">
        <v>436</v>
      </c>
      <c r="G66" s="57" t="s">
        <v>437</v>
      </c>
      <c r="H66" s="57" t="s">
        <v>577</v>
      </c>
      <c r="I66" s="6" t="s">
        <v>439</v>
      </c>
      <c r="J66" s="12" t="str">
        <f t="shared" si="4"/>
        <v>BOL_MS9_IND1</v>
      </c>
      <c r="K66" s="62" t="s">
        <v>441</v>
      </c>
      <c r="L66" s="62"/>
      <c r="M66" s="62"/>
      <c r="N66" s="62"/>
      <c r="O66" s="62" t="s">
        <v>441</v>
      </c>
      <c r="P66" s="7"/>
    </row>
    <row r="67" spans="1:16" ht="116">
      <c r="A67" s="5" t="s">
        <v>129</v>
      </c>
      <c r="B67" s="5" t="str">
        <f>IF(A67&gt;0,VLOOKUP(A67,' 2_Measures'!$B$3:$K$62,2,0),"-")</f>
        <v>MS1: Multiodal hubs</v>
      </c>
      <c r="C67" s="12" t="str">
        <f>IF(A67&gt;0,VLOOKUP(A67,' 2_Measures'!$B$3:$K$62,3,0),"-")</f>
        <v>Multimodal hubs: Integration of the offered mobility services, to equip the hubs with innovative and inclusive facilities to improve passengers’ experience and satisfaction.</v>
      </c>
      <c r="D67" s="89">
        <f>IF(A67&gt;0,VLOOKUP(A67,' 2_Measures'!$B$3:$K$62,7,0),"-")</f>
        <v>45039</v>
      </c>
      <c r="E67" s="89">
        <f>IF(A67&gt;0,VLOOKUP(A67,' 2_Measures'!$B$3:$K$62,8,0),"-")</f>
        <v>46016</v>
      </c>
      <c r="F67" s="59" t="s">
        <v>442</v>
      </c>
      <c r="G67" s="57" t="s">
        <v>443</v>
      </c>
      <c r="H67" s="65" t="s">
        <v>580</v>
      </c>
      <c r="I67" s="6" t="s">
        <v>445</v>
      </c>
      <c r="J67" s="12" t="str">
        <f t="shared" si="4"/>
        <v>BOL_MS1_IND2</v>
      </c>
      <c r="K67" s="74" t="s">
        <v>581</v>
      </c>
      <c r="L67" s="237"/>
      <c r="M67" s="237"/>
      <c r="N67" s="237"/>
      <c r="O67" s="127" t="s">
        <v>582</v>
      </c>
      <c r="P67" s="7"/>
    </row>
    <row r="68" spans="1:16" ht="116">
      <c r="A68" s="5" t="s">
        <v>134</v>
      </c>
      <c r="B68" s="5" t="str">
        <f>IF(A68&gt;0,VLOOKUP(A68,' 2_Measures'!$B$3:$K$62,2,0),"-")</f>
        <v>MS4: EV charging stations</v>
      </c>
      <c r="C68" s="12" t="str">
        <f>IF(A68&gt;0,VLOOKUP(A68,' 2_Measures'!$B$3:$K$62,3,0),"-")</f>
        <v>The EV charging will support the reduction of polluting vehicles and emissions; while at the same time providing improved accessibility for users with special mobility needs. The EV charging stations will be equipped with accessibility interventions (ramps, roof, special plugs for wheelchairs).</v>
      </c>
      <c r="D68" s="89">
        <f>IF(A68&gt;0,VLOOKUP(A68,' 2_Measures'!$B$3:$K$62,7,0),"-")</f>
        <v>45261</v>
      </c>
      <c r="E68" s="89">
        <f>IF(A68&gt;0,VLOOKUP(A68,' 2_Measures'!$B$3:$K$62,8,0),"-")</f>
        <v>46016</v>
      </c>
      <c r="F68" s="59" t="s">
        <v>442</v>
      </c>
      <c r="G68" s="57" t="s">
        <v>443</v>
      </c>
      <c r="H68" s="65" t="s">
        <v>580</v>
      </c>
      <c r="I68" s="6" t="s">
        <v>445</v>
      </c>
      <c r="J68" s="12" t="str">
        <f t="shared" si="4"/>
        <v>BOL_MS2_IND2</v>
      </c>
      <c r="K68" s="62" t="s">
        <v>441</v>
      </c>
      <c r="L68" s="237"/>
      <c r="M68" s="237"/>
      <c r="N68" s="237"/>
      <c r="O68" s="62" t="s">
        <v>441</v>
      </c>
      <c r="P68" s="7"/>
    </row>
    <row r="69" spans="1:16" ht="116">
      <c r="A69" s="5" t="s">
        <v>140</v>
      </c>
      <c r="B69" s="5" t="str">
        <f>IF(A69&gt;0,VLOOKUP(A69,' 2_Measures'!$B$3:$K$62,2,0),"-")</f>
        <v>MS5: Inclusive mobility services</v>
      </c>
      <c r="C69" s="12" t="str">
        <f>IF(A69&gt;0,VLOOKUP(A69,'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69" s="89">
        <f>IF(A69&gt;0,VLOOKUP(A69,' 2_Measures'!$B$3:$K$62,7,0),"-")</f>
        <v>45323</v>
      </c>
      <c r="E69" s="89">
        <f>IF(A69&gt;0,VLOOKUP(A69,' 2_Measures'!$B$3:$K$62,8,0),"-")</f>
        <v>45809</v>
      </c>
      <c r="F69" s="59" t="s">
        <v>442</v>
      </c>
      <c r="G69" s="57" t="s">
        <v>443</v>
      </c>
      <c r="H69" s="65" t="s">
        <v>580</v>
      </c>
      <c r="I69" s="6" t="s">
        <v>445</v>
      </c>
      <c r="J69" s="12" t="str">
        <f t="shared" si="4"/>
        <v>BOL_MS3_IND2</v>
      </c>
      <c r="K69" s="62" t="s">
        <v>441</v>
      </c>
      <c r="L69" s="237"/>
      <c r="M69" s="237"/>
      <c r="N69" s="237"/>
      <c r="O69" s="62" t="s">
        <v>441</v>
      </c>
      <c r="P69" s="7"/>
    </row>
    <row r="70" spans="1:16" ht="116">
      <c r="A70" s="92" t="s">
        <v>146</v>
      </c>
      <c r="B70" s="92" t="str">
        <f>IF(A70&gt;0,VLOOKUP(A70,' 2_Measures'!$B$3:$K$62,2,0),"-")</f>
        <v>MS6: MaaS</v>
      </c>
      <c r="C70" s="12" t="str">
        <f>IF(A70&gt;0,VLOOKUP(A70,' 2_Measures'!$B$3:$K$62,3,0),"-")</f>
        <v>The MaaS solution is aimed at improving smart mobility in the metropolitan area. An integrated multimodal travel planner will be developed. It will provide insights into mobility demand and the basis for further integration of mobility operators.</v>
      </c>
      <c r="D70" s="89">
        <f>IF(A70&gt;0,VLOOKUP(A70,' 2_Measures'!$B$3:$K$62,7,0),"-")</f>
        <v>45170</v>
      </c>
      <c r="E70" s="89">
        <f>IF(A70&gt;0,VLOOKUP(A70,' 2_Measures'!$B$3:$K$62,8,0),"-")</f>
        <v>45992</v>
      </c>
      <c r="F70" s="94" t="s">
        <v>442</v>
      </c>
      <c r="G70" s="95" t="s">
        <v>443</v>
      </c>
      <c r="H70" s="65" t="s">
        <v>580</v>
      </c>
      <c r="I70" s="96" t="s">
        <v>445</v>
      </c>
      <c r="J70" s="93" t="str">
        <f t="shared" si="4"/>
        <v>BOL_MS4_IND2</v>
      </c>
      <c r="K70" s="62" t="s">
        <v>441</v>
      </c>
      <c r="L70" s="238"/>
      <c r="M70" s="238"/>
      <c r="N70" s="238"/>
      <c r="O70" s="62" t="s">
        <v>441</v>
      </c>
      <c r="P70" s="7"/>
    </row>
    <row r="71" spans="1:16" ht="116">
      <c r="A71" s="5" t="s">
        <v>152</v>
      </c>
      <c r="B71" s="5" t="str">
        <f>IF(A71&gt;0,VLOOKUP(A71,' 2_Measures'!$B$3:$K$62,2,0),"-")</f>
        <v>MS7: LEZ (Low Emission Zone) - Green Area/City30</v>
      </c>
      <c r="C71" s="12" t="str">
        <f>IF(A71&gt;0,VLOOKUP(A71,'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71" s="89">
        <f>IF(A71&gt;0,VLOOKUP(A71,' 2_Measures'!$B$3:$K$62,7,0),"-")</f>
        <v>45231</v>
      </c>
      <c r="E71" s="89">
        <f>IF(A71&gt;0,VLOOKUP(A71,' 2_Measures'!$B$3:$K$62,8,0),"-")</f>
        <v>45992</v>
      </c>
      <c r="F71" s="59" t="s">
        <v>442</v>
      </c>
      <c r="G71" s="57" t="s">
        <v>443</v>
      </c>
      <c r="H71" s="65" t="s">
        <v>580</v>
      </c>
      <c r="I71" s="6" t="s">
        <v>445</v>
      </c>
      <c r="J71" s="12" t="str">
        <f t="shared" si="4"/>
        <v>BOL_MS5_IND2</v>
      </c>
      <c r="K71" s="62" t="s">
        <v>441</v>
      </c>
      <c r="L71" s="62"/>
      <c r="M71" s="62"/>
      <c r="N71" s="62"/>
      <c r="O71" s="62" t="s">
        <v>441</v>
      </c>
      <c r="P71" s="7"/>
    </row>
    <row r="72" spans="1:16" ht="116">
      <c r="A72" s="92" t="s">
        <v>164</v>
      </c>
      <c r="B72" s="92" t="str">
        <f>IF(A72&gt;0,VLOOKUP(A72,' 2_Measures'!$B$3:$K$62,2,0),"-")</f>
        <v>MS9: Citizen Mobility App / Micro-incentives programme</v>
      </c>
      <c r="C72" s="12" t="str">
        <f>IF(A72&gt;0,VLOOKUP(A72,' 2_Measures'!$B$3:$K$62,3,0),"-")</f>
        <v>Micro-incentives programme solution via the Citizen Mobility App will support the increase of PT share and the MaaS pilot implementation. SPINE tests will include part of the population of the city of Bologna.</v>
      </c>
      <c r="D72" s="89">
        <f>IF(A72&gt;0,VLOOKUP(A72,' 2_Measures'!$B$3:$K$62,7,0),"-")</f>
        <v>45170</v>
      </c>
      <c r="E72" s="89">
        <f>IF(A72&gt;0,VLOOKUP(A72,' 2_Measures'!$B$3:$K$62,8,0),"-")</f>
        <v>45992</v>
      </c>
      <c r="F72" s="94" t="s">
        <v>442</v>
      </c>
      <c r="G72" s="95" t="s">
        <v>443</v>
      </c>
      <c r="H72" s="65" t="s">
        <v>580</v>
      </c>
      <c r="I72" s="96" t="s">
        <v>445</v>
      </c>
      <c r="J72" s="93" t="str">
        <f t="shared" si="4"/>
        <v>BOL_MS7_IND2</v>
      </c>
      <c r="K72" s="62" t="s">
        <v>441</v>
      </c>
      <c r="L72" s="163"/>
      <c r="M72" s="163"/>
      <c r="N72" s="163"/>
      <c r="O72" s="62" t="s">
        <v>441</v>
      </c>
      <c r="P72" s="7"/>
    </row>
    <row r="73" spans="1:16" ht="116">
      <c r="A73" s="5" t="s">
        <v>176</v>
      </c>
      <c r="B73" s="5" t="str">
        <f>IF(A73&gt;0,VLOOKUP(A73,' 2_Measures'!$B$3:$K$62,2,0),"-")</f>
        <v>MS13: Traffic Management / PT prioritization services</v>
      </c>
      <c r="C73" s="12" t="str">
        <f>IF(A73&gt;0,VLOOKUP(A73,'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towards P&amp;R Areas Quality Analysis</v>
      </c>
      <c r="D73" s="89">
        <f>IF(A73&gt;0,VLOOKUP(A73,' 2_Measures'!$B$3:$K$62,7,0),"-")</f>
        <v>45069</v>
      </c>
      <c r="E73" s="89">
        <f>IF(A73&gt;0,VLOOKUP(A73,' 2_Measures'!$B$3:$K$62,8,0),"-")</f>
        <v>45992</v>
      </c>
      <c r="F73" s="59" t="s">
        <v>442</v>
      </c>
      <c r="G73" s="57" t="s">
        <v>443</v>
      </c>
      <c r="H73" s="65" t="s">
        <v>580</v>
      </c>
      <c r="I73" s="6" t="s">
        <v>445</v>
      </c>
      <c r="J73" s="12" t="str">
        <f t="shared" ref="J73" si="5">CONCATENATE(A73,"_",F73)</f>
        <v>BOL_MS9_IND2</v>
      </c>
      <c r="K73" s="62" t="s">
        <v>441</v>
      </c>
      <c r="L73" s="62"/>
      <c r="M73" s="62"/>
      <c r="N73" s="62"/>
      <c r="O73" s="62" t="s">
        <v>441</v>
      </c>
      <c r="P73" s="7"/>
    </row>
    <row r="74" spans="1:16" ht="116">
      <c r="A74" s="5" t="s">
        <v>129</v>
      </c>
      <c r="B74" s="5" t="str">
        <f>IF(A74&gt;0,VLOOKUP(A74,' 2_Measures'!$B$3:$K$62,2,0),"-")</f>
        <v>MS1: Multiodal hubs</v>
      </c>
      <c r="C74" s="12" t="str">
        <f>IF(A74&gt;0,VLOOKUP(A74,' 2_Measures'!$B$3:$K$62,3,0),"-")</f>
        <v>Multimodal hubs: Integration of the offered mobility services, to equip the hubs with innovative and inclusive facilities to improve passengers’ experience and satisfaction.</v>
      </c>
      <c r="D74" s="89">
        <f>IF(A74&gt;0,VLOOKUP(A74,' 2_Measures'!$B$3:$K$62,7,0),"-")</f>
        <v>45039</v>
      </c>
      <c r="E74" s="89">
        <f>IF(A74&gt;0,VLOOKUP(A74,' 2_Measures'!$B$3:$K$62,8,0),"-")</f>
        <v>46016</v>
      </c>
      <c r="F74" s="59" t="s">
        <v>448</v>
      </c>
      <c r="G74" s="57" t="s">
        <v>449</v>
      </c>
      <c r="H74" s="63" t="s">
        <v>583</v>
      </c>
      <c r="I74" s="6" t="s">
        <v>445</v>
      </c>
      <c r="J74" s="12" t="str">
        <f t="shared" si="4"/>
        <v>BOL_MS1_IND3</v>
      </c>
      <c r="K74" s="72" t="s">
        <v>584</v>
      </c>
      <c r="L74" s="62"/>
      <c r="M74" s="62"/>
      <c r="N74" s="62"/>
      <c r="O74" s="72" t="s">
        <v>585</v>
      </c>
      <c r="P74" s="7"/>
    </row>
    <row r="75" spans="1:16" ht="116">
      <c r="A75" s="5" t="s">
        <v>134</v>
      </c>
      <c r="B75" s="5" t="str">
        <f>IF(A75&gt;0,VLOOKUP(A75,' 2_Measures'!$B$3:$K$62,2,0),"-")</f>
        <v>MS4: EV charging stations</v>
      </c>
      <c r="C75" s="12" t="str">
        <f>IF(A75&gt;0,VLOOKUP(A75,' 2_Measures'!$B$3:$K$62,3,0),"-")</f>
        <v>The EV charging will support the reduction of polluting vehicles and emissions; while at the same time providing improved accessibility for users with special mobility needs. The EV charging stations will be equipped with accessibility interventions (ramps, roof, special plugs for wheelchairs).</v>
      </c>
      <c r="D75" s="89">
        <f>IF(A75&gt;0,VLOOKUP(A75,' 2_Measures'!$B$3:$K$62,7,0),"-")</f>
        <v>45261</v>
      </c>
      <c r="E75" s="89">
        <f>IF(A75&gt;0,VLOOKUP(A75,' 2_Measures'!$B$3:$K$62,8,0),"-")</f>
        <v>46016</v>
      </c>
      <c r="F75" s="59" t="s">
        <v>448</v>
      </c>
      <c r="G75" s="57" t="s">
        <v>449</v>
      </c>
      <c r="H75" s="63" t="s">
        <v>583</v>
      </c>
      <c r="I75" s="6" t="s">
        <v>445</v>
      </c>
      <c r="J75" s="12" t="str">
        <f t="shared" si="4"/>
        <v>BOL_MS2_IND3</v>
      </c>
      <c r="K75" s="62" t="s">
        <v>441</v>
      </c>
      <c r="L75" s="62"/>
      <c r="M75" s="62"/>
      <c r="N75" s="62"/>
      <c r="O75" s="62" t="s">
        <v>441</v>
      </c>
      <c r="P75" s="7"/>
    </row>
    <row r="76" spans="1:16" ht="116">
      <c r="A76" s="5" t="s">
        <v>140</v>
      </c>
      <c r="B76" s="5" t="str">
        <f>IF(A76&gt;0,VLOOKUP(A76,' 2_Measures'!$B$3:$K$62,2,0),"-")</f>
        <v>MS5: Inclusive mobility services</v>
      </c>
      <c r="C76" s="12" t="str">
        <f>IF(A76&gt;0,VLOOKUP(A76,'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76" s="89">
        <f>IF(A76&gt;0,VLOOKUP(A76,' 2_Measures'!$B$3:$K$62,7,0),"-")</f>
        <v>45323</v>
      </c>
      <c r="E76" s="89">
        <f>IF(A76&gt;0,VLOOKUP(A76,' 2_Measures'!$B$3:$K$62,8,0),"-")</f>
        <v>45809</v>
      </c>
      <c r="F76" s="59" t="s">
        <v>448</v>
      </c>
      <c r="G76" s="57" t="s">
        <v>449</v>
      </c>
      <c r="H76" s="63" t="s">
        <v>583</v>
      </c>
      <c r="I76" s="6" t="s">
        <v>445</v>
      </c>
      <c r="J76" s="12" t="str">
        <f t="shared" si="4"/>
        <v>BOL_MS3_IND3</v>
      </c>
      <c r="K76" s="62" t="s">
        <v>441</v>
      </c>
      <c r="L76" s="62"/>
      <c r="M76" s="62"/>
      <c r="N76" s="62"/>
      <c r="O76" s="62" t="s">
        <v>441</v>
      </c>
      <c r="P76" s="7"/>
    </row>
    <row r="77" spans="1:16" ht="116">
      <c r="A77" s="92" t="s">
        <v>146</v>
      </c>
      <c r="B77" s="92" t="str">
        <f>IF(A77&gt;0,VLOOKUP(A77,' 2_Measures'!$B$3:$K$62,2,0),"-")</f>
        <v>MS6: MaaS</v>
      </c>
      <c r="C77" s="12" t="str">
        <f>IF(A77&gt;0,VLOOKUP(A77,' 2_Measures'!$B$3:$K$62,3,0),"-")</f>
        <v>The MaaS solution is aimed at improving smart mobility in the metropolitan area. An integrated multimodal travel planner will be developed. It will provide insights into mobility demand and the basis for further integration of mobility operators.</v>
      </c>
      <c r="D77" s="89">
        <f>IF(A77&gt;0,VLOOKUP(A77,' 2_Measures'!$B$3:$K$62,7,0),"-")</f>
        <v>45170</v>
      </c>
      <c r="E77" s="89">
        <f>IF(A77&gt;0,VLOOKUP(A77,' 2_Measures'!$B$3:$K$62,8,0),"-")</f>
        <v>45992</v>
      </c>
      <c r="F77" s="94" t="s">
        <v>448</v>
      </c>
      <c r="G77" s="95" t="s">
        <v>449</v>
      </c>
      <c r="H77" s="63" t="s">
        <v>583</v>
      </c>
      <c r="I77" s="96" t="s">
        <v>445</v>
      </c>
      <c r="J77" s="93" t="str">
        <f t="shared" si="4"/>
        <v>BOL_MS4_IND3</v>
      </c>
      <c r="K77" s="62" t="s">
        <v>441</v>
      </c>
      <c r="L77" s="163"/>
      <c r="M77" s="163"/>
      <c r="N77" s="163"/>
      <c r="O77" s="62" t="s">
        <v>441</v>
      </c>
      <c r="P77" s="7"/>
    </row>
    <row r="78" spans="1:16" ht="116">
      <c r="A78" s="5" t="s">
        <v>152</v>
      </c>
      <c r="B78" s="5" t="str">
        <f>IF(A78&gt;0,VLOOKUP(A78,' 2_Measures'!$B$3:$K$62,2,0),"-")</f>
        <v>MS7: LEZ (Low Emission Zone) - Green Area/City30</v>
      </c>
      <c r="C78" s="12" t="str">
        <f>IF(A78&gt;0,VLOOKUP(A78,'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78" s="89">
        <f>IF(A78&gt;0,VLOOKUP(A78,' 2_Measures'!$B$3:$K$62,7,0),"-")</f>
        <v>45231</v>
      </c>
      <c r="E78" s="89">
        <f>IF(A78&gt;0,VLOOKUP(A78,' 2_Measures'!$B$3:$K$62,8,0),"-")</f>
        <v>45992</v>
      </c>
      <c r="F78" s="59" t="s">
        <v>448</v>
      </c>
      <c r="G78" s="57" t="s">
        <v>449</v>
      </c>
      <c r="H78" s="63" t="s">
        <v>583</v>
      </c>
      <c r="I78" s="6" t="s">
        <v>445</v>
      </c>
      <c r="J78" s="12" t="str">
        <f t="shared" si="4"/>
        <v>BOL_MS5_IND3</v>
      </c>
      <c r="K78" s="62" t="s">
        <v>441</v>
      </c>
      <c r="L78" s="62"/>
      <c r="M78" s="62"/>
      <c r="N78" s="62"/>
      <c r="O78" s="62" t="s">
        <v>441</v>
      </c>
      <c r="P78" s="7"/>
    </row>
    <row r="79" spans="1:16" ht="116">
      <c r="A79" s="92" t="s">
        <v>164</v>
      </c>
      <c r="B79" s="92" t="str">
        <f>IF(A79&gt;0,VLOOKUP(A79,' 2_Measures'!$B$3:$K$62,2,0),"-")</f>
        <v>MS9: Citizen Mobility App / Micro-incentives programme</v>
      </c>
      <c r="C79" s="12" t="str">
        <f>IF(A79&gt;0,VLOOKUP(A79,' 2_Measures'!$B$3:$K$62,3,0),"-")</f>
        <v>Micro-incentives programme solution via the Citizen Mobility App will support the increase of PT share and the MaaS pilot implementation. SPINE tests will include part of the population of the city of Bologna.</v>
      </c>
      <c r="D79" s="89">
        <f>IF(A79&gt;0,VLOOKUP(A79,' 2_Measures'!$B$3:$K$62,7,0),"-")</f>
        <v>45170</v>
      </c>
      <c r="E79" s="89">
        <f>IF(A79&gt;0,VLOOKUP(A79,' 2_Measures'!$B$3:$K$62,8,0),"-")</f>
        <v>45992</v>
      </c>
      <c r="F79" s="94" t="s">
        <v>448</v>
      </c>
      <c r="G79" s="95" t="s">
        <v>449</v>
      </c>
      <c r="H79" s="63" t="s">
        <v>583</v>
      </c>
      <c r="I79" s="96" t="s">
        <v>445</v>
      </c>
      <c r="J79" s="93" t="str">
        <f t="shared" si="4"/>
        <v>BOL_MS7_IND3</v>
      </c>
      <c r="K79" s="62" t="s">
        <v>441</v>
      </c>
      <c r="L79" s="163"/>
      <c r="M79" s="163"/>
      <c r="N79" s="163"/>
      <c r="O79" s="62" t="s">
        <v>441</v>
      </c>
      <c r="P79" s="7"/>
    </row>
    <row r="80" spans="1:16" ht="116">
      <c r="A80" s="5" t="s">
        <v>171</v>
      </c>
      <c r="B80" s="5" t="str">
        <f>IF(A80&gt;0,VLOOKUP(A80,' 2_Measures'!$B$3:$K$62,2,0),"-")</f>
        <v>MS10: Logistics solutions</v>
      </c>
      <c r="C80" s="12" t="str">
        <f>IF(A80&gt;0,VLOOKUP(A80,' 2_Measures'!$B$3:$K$62,3,0),"-")</f>
        <v>Exploring a solution supporting the reduction of CO2 emissions and number of polluting vehicles in the city center, based on the experience tested in the HE URBANE project.</v>
      </c>
      <c r="D80" s="89">
        <f>IF(A80&gt;0,VLOOKUP(A80,' 2_Measures'!$B$3:$K$62,7,0),"-")</f>
        <v>45323</v>
      </c>
      <c r="E80" s="89">
        <f>IF(A80&gt;0,VLOOKUP(A80,' 2_Measures'!$B$3:$K$62,8,0),"-")</f>
        <v>45992</v>
      </c>
      <c r="F80" s="59" t="s">
        <v>448</v>
      </c>
      <c r="G80" s="57" t="s">
        <v>449</v>
      </c>
      <c r="H80" s="63" t="s">
        <v>583</v>
      </c>
      <c r="I80" s="6" t="s">
        <v>445</v>
      </c>
      <c r="J80" s="12" t="str">
        <f t="shared" si="4"/>
        <v>BOL_MS8_IND3</v>
      </c>
      <c r="K80" s="62" t="s">
        <v>441</v>
      </c>
      <c r="L80" s="62"/>
      <c r="M80" s="62"/>
      <c r="N80" s="62"/>
      <c r="O80" s="62" t="s">
        <v>441</v>
      </c>
      <c r="P80" s="7"/>
    </row>
    <row r="81" spans="1:16" ht="116">
      <c r="A81" s="5" t="s">
        <v>176</v>
      </c>
      <c r="B81" s="5" t="str">
        <f>IF(A81&gt;0,VLOOKUP(A81,' 2_Measures'!$B$3:$K$62,2,0),"-")</f>
        <v>MS13: Traffic Management / PT prioritization services</v>
      </c>
      <c r="C81" s="12" t="str">
        <f>IF(A81&gt;0,VLOOKUP(A81,'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towards P&amp;R Areas Quality Analysis</v>
      </c>
      <c r="D81" s="89">
        <f>IF(A81&gt;0,VLOOKUP(A81,' 2_Measures'!$B$3:$K$62,7,0),"-")</f>
        <v>45069</v>
      </c>
      <c r="E81" s="89">
        <f>IF(A81&gt;0,VLOOKUP(A81,' 2_Measures'!$B$3:$K$62,8,0),"-")</f>
        <v>45992</v>
      </c>
      <c r="F81" s="59" t="s">
        <v>448</v>
      </c>
      <c r="G81" s="57" t="s">
        <v>449</v>
      </c>
      <c r="H81" s="63" t="s">
        <v>583</v>
      </c>
      <c r="I81" s="6" t="s">
        <v>445</v>
      </c>
      <c r="J81" s="12" t="str">
        <f t="shared" ref="J81" si="6">CONCATENATE(A81,"_",F81)</f>
        <v>BOL_MS9_IND3</v>
      </c>
      <c r="K81" s="62" t="s">
        <v>441</v>
      </c>
      <c r="L81" s="62"/>
      <c r="M81" s="62"/>
      <c r="N81" s="62"/>
      <c r="O81" s="62" t="s">
        <v>441</v>
      </c>
      <c r="P81" s="7"/>
    </row>
    <row r="82" spans="1:16" ht="72.5">
      <c r="A82" s="5" t="s">
        <v>129</v>
      </c>
      <c r="B82" s="5" t="str">
        <f>IF(A82&gt;0,VLOOKUP(A82,' 2_Measures'!$B$3:$K$62,2,0),"-")</f>
        <v>MS1: Multiodal hubs</v>
      </c>
      <c r="C82" s="12" t="str">
        <f>IF(A82&gt;0,VLOOKUP(A82,' 2_Measures'!$B$3:$K$62,3,0),"-")</f>
        <v>Multimodal hubs: Integration of the offered mobility services, to equip the hubs with innovative and inclusive facilities to improve passengers’ experience and satisfaction.</v>
      </c>
      <c r="D82" s="89">
        <f>IF(A82&gt;0,VLOOKUP(A82,' 2_Measures'!$B$3:$K$62,7,0),"-")</f>
        <v>45039</v>
      </c>
      <c r="E82" s="89">
        <f>IF(A82&gt;0,VLOOKUP(A82,' 2_Measures'!$B$3:$K$62,8,0),"-")</f>
        <v>46016</v>
      </c>
      <c r="F82" s="59" t="s">
        <v>453</v>
      </c>
      <c r="G82" s="181" t="s">
        <v>586</v>
      </c>
      <c r="H82" s="78" t="s">
        <v>587</v>
      </c>
      <c r="I82" s="6" t="s">
        <v>439</v>
      </c>
      <c r="J82" s="12" t="str">
        <f t="shared" si="4"/>
        <v>BOL_MS1_IND5</v>
      </c>
      <c r="K82" s="72" t="s">
        <v>588</v>
      </c>
      <c r="L82" s="71"/>
      <c r="M82" s="71"/>
      <c r="N82" s="71"/>
      <c r="O82" s="141" t="s">
        <v>589</v>
      </c>
      <c r="P82" s="85"/>
    </row>
    <row r="83" spans="1:16" ht="72.5">
      <c r="A83" s="5" t="s">
        <v>140</v>
      </c>
      <c r="B83" s="5" t="str">
        <f>IF(A83&gt;0,VLOOKUP(A83,' 2_Measures'!$B$3:$K$62,2,0),"-")</f>
        <v>MS5: Inclusive mobility services</v>
      </c>
      <c r="C83" s="12" t="str">
        <f>IF(A83&gt;0,VLOOKUP(A83,'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83" s="89">
        <f>IF(A83&gt;0,VLOOKUP(A83,' 2_Measures'!$B$3:$K$62,7,0),"-")</f>
        <v>45323</v>
      </c>
      <c r="E83" s="89">
        <f>IF(A83&gt;0,VLOOKUP(A83,' 2_Measures'!$B$3:$K$62,8,0),"-")</f>
        <v>45809</v>
      </c>
      <c r="F83" s="59" t="s">
        <v>453</v>
      </c>
      <c r="G83" s="61" t="s">
        <v>586</v>
      </c>
      <c r="H83" s="78" t="s">
        <v>587</v>
      </c>
      <c r="I83" s="6" t="s">
        <v>439</v>
      </c>
      <c r="J83" s="12" t="str">
        <f t="shared" si="4"/>
        <v>BOL_MS3_IND5</v>
      </c>
      <c r="K83" s="72" t="s">
        <v>441</v>
      </c>
      <c r="L83" s="71"/>
      <c r="M83" s="71"/>
      <c r="N83" s="71"/>
      <c r="O83" s="72" t="s">
        <v>441</v>
      </c>
      <c r="P83" s="85"/>
    </row>
    <row r="84" spans="1:16" ht="72.5">
      <c r="A84" s="92" t="s">
        <v>146</v>
      </c>
      <c r="B84" s="92" t="str">
        <f>IF(A84&gt;0,VLOOKUP(A84,' 2_Measures'!$B$3:$K$62,2,0),"-")</f>
        <v>MS6: MaaS</v>
      </c>
      <c r="C84" s="12" t="str">
        <f>IF(A84&gt;0,VLOOKUP(A84,' 2_Measures'!$B$3:$K$62,3,0),"-")</f>
        <v>The MaaS solution is aimed at improving smart mobility in the metropolitan area. An integrated multimodal travel planner will be developed. It will provide insights into mobility demand and the basis for further integration of mobility operators.</v>
      </c>
      <c r="D84" s="89">
        <f>IF(A84&gt;0,VLOOKUP(A84,' 2_Measures'!$B$3:$K$62,7,0),"-")</f>
        <v>45170</v>
      </c>
      <c r="E84" s="89">
        <f>IF(A84&gt;0,VLOOKUP(A84,' 2_Measures'!$B$3:$K$62,8,0),"-")</f>
        <v>45992</v>
      </c>
      <c r="F84" s="94" t="s">
        <v>453</v>
      </c>
      <c r="G84" s="182" t="s">
        <v>586</v>
      </c>
      <c r="H84" s="78" t="s">
        <v>587</v>
      </c>
      <c r="I84" s="96" t="s">
        <v>439</v>
      </c>
      <c r="J84" s="93" t="str">
        <f t="shared" si="4"/>
        <v>BOL_MS4_IND5</v>
      </c>
      <c r="K84" s="72" t="s">
        <v>441</v>
      </c>
      <c r="L84" s="164"/>
      <c r="M84" s="164"/>
      <c r="N84" s="164"/>
      <c r="O84" s="72" t="s">
        <v>441</v>
      </c>
      <c r="P84" s="183"/>
    </row>
    <row r="85" spans="1:16" ht="72.5">
      <c r="A85" s="5" t="s">
        <v>152</v>
      </c>
      <c r="B85" s="5" t="str">
        <f>IF(A85&gt;0,VLOOKUP(A85,' 2_Measures'!$B$3:$K$62,2,0),"-")</f>
        <v>MS7: LEZ (Low Emission Zone) - Green Area/City30</v>
      </c>
      <c r="C85" s="12" t="str">
        <f>IF(A85&gt;0,VLOOKUP(A85,'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85" s="89">
        <f>IF(A85&gt;0,VLOOKUP(A85,' 2_Measures'!$B$3:$K$62,7,0),"-")</f>
        <v>45231</v>
      </c>
      <c r="E85" s="89">
        <f>IF(A85&gt;0,VLOOKUP(A85,' 2_Measures'!$B$3:$K$62,8,0),"-")</f>
        <v>45992</v>
      </c>
      <c r="F85" s="59" t="s">
        <v>453</v>
      </c>
      <c r="G85" s="61" t="s">
        <v>586</v>
      </c>
      <c r="H85" s="78" t="s">
        <v>587</v>
      </c>
      <c r="I85" s="6" t="s">
        <v>439</v>
      </c>
      <c r="J85" s="12" t="str">
        <f t="shared" si="4"/>
        <v>BOL_MS5_IND5</v>
      </c>
      <c r="K85" s="72" t="s">
        <v>441</v>
      </c>
      <c r="L85" s="71"/>
      <c r="M85" s="71"/>
      <c r="N85" s="71"/>
      <c r="O85" s="72" t="s">
        <v>441</v>
      </c>
      <c r="P85" s="85"/>
    </row>
    <row r="86" spans="1:16" ht="72.5">
      <c r="A86" s="92" t="s">
        <v>164</v>
      </c>
      <c r="B86" s="92" t="str">
        <f>IF(A86&gt;0,VLOOKUP(A86,' 2_Measures'!$B$3:$K$62,2,0),"-")</f>
        <v>MS9: Citizen Mobility App / Micro-incentives programme</v>
      </c>
      <c r="C86" s="12" t="str">
        <f>IF(A86&gt;0,VLOOKUP(A86,' 2_Measures'!$B$3:$K$62,3,0),"-")</f>
        <v>Micro-incentives programme solution via the Citizen Mobility App will support the increase of PT share and the MaaS pilot implementation. SPINE tests will include part of the population of the city of Bologna.</v>
      </c>
      <c r="D86" s="89">
        <f>IF(A86&gt;0,VLOOKUP(A86,' 2_Measures'!$B$3:$K$62,7,0),"-")</f>
        <v>45170</v>
      </c>
      <c r="E86" s="89">
        <f>IF(A86&gt;0,VLOOKUP(A86,' 2_Measures'!$B$3:$K$62,8,0),"-")</f>
        <v>45992</v>
      </c>
      <c r="F86" s="94" t="s">
        <v>453</v>
      </c>
      <c r="G86" s="182" t="s">
        <v>586</v>
      </c>
      <c r="H86" s="78" t="s">
        <v>587</v>
      </c>
      <c r="I86" s="96" t="s">
        <v>439</v>
      </c>
      <c r="J86" s="93" t="str">
        <f t="shared" ref="J86" si="7">CONCATENATE(A86,"_",F86)</f>
        <v>BOL_MS7_IND5</v>
      </c>
      <c r="K86" s="72" t="s">
        <v>441</v>
      </c>
      <c r="L86" s="164"/>
      <c r="M86" s="164"/>
      <c r="N86" s="164"/>
      <c r="O86" s="72" t="s">
        <v>441</v>
      </c>
      <c r="P86" s="183"/>
    </row>
    <row r="87" spans="1:16" ht="101.5">
      <c r="A87" s="5" t="s">
        <v>176</v>
      </c>
      <c r="B87" s="5" t="str">
        <f>IF(A87&gt;0,VLOOKUP(A87,' 2_Measures'!$B$3:$K$62,2,0),"-")</f>
        <v>MS13: Traffic Management / PT prioritization services</v>
      </c>
      <c r="C87" s="12" t="str">
        <f>IF(A87&gt;0,VLOOKUP(A87,'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towards P&amp;R Areas Quality Analysis</v>
      </c>
      <c r="D87" s="89">
        <f>IF(A87&gt;0,VLOOKUP(A87,' 2_Measures'!$B$3:$K$62,7,0),"-")</f>
        <v>45069</v>
      </c>
      <c r="E87" s="89">
        <f>IF(A87&gt;0,VLOOKUP(A87,' 2_Measures'!$B$3:$K$62,8,0),"-")</f>
        <v>45992</v>
      </c>
      <c r="F87" s="59" t="s">
        <v>453</v>
      </c>
      <c r="G87" s="61" t="s">
        <v>586</v>
      </c>
      <c r="H87" s="78" t="s">
        <v>587</v>
      </c>
      <c r="I87" s="6" t="s">
        <v>439</v>
      </c>
      <c r="J87" s="12" t="str">
        <f t="shared" si="4"/>
        <v>BOL_MS9_IND5</v>
      </c>
      <c r="K87" s="72" t="s">
        <v>441</v>
      </c>
      <c r="L87" s="71"/>
      <c r="M87" s="71"/>
      <c r="N87" s="71"/>
      <c r="O87" s="72" t="s">
        <v>441</v>
      </c>
      <c r="P87" s="85"/>
    </row>
    <row r="88" spans="1:16" ht="275.5">
      <c r="A88" s="5" t="s">
        <v>129</v>
      </c>
      <c r="B88" s="5" t="str">
        <f>IF(A88&gt;0,VLOOKUP(A88,' 2_Measures'!$B$3:$K$62,2,0),"-")</f>
        <v>MS1: Multiodal hubs</v>
      </c>
      <c r="C88" s="12" t="str">
        <f>IF(A88&gt;0,VLOOKUP(A88,' 2_Measures'!$B$3:$K$62,3,0),"-")</f>
        <v>Multimodal hubs: Integration of the offered mobility services, to equip the hubs with innovative and inclusive facilities to improve passengers’ experience and satisfaction.</v>
      </c>
      <c r="D88" s="89">
        <f>IF(A88&gt;0,VLOOKUP(A88,' 2_Measures'!$B$3:$K$62,7,0),"-")</f>
        <v>45039</v>
      </c>
      <c r="E88" s="89">
        <f>IF(A88&gt;0,VLOOKUP(A88,' 2_Measures'!$B$3:$K$62,8,0),"-")</f>
        <v>46016</v>
      </c>
      <c r="F88" s="59" t="s">
        <v>590</v>
      </c>
      <c r="G88" s="57" t="s">
        <v>591</v>
      </c>
      <c r="H88" s="65" t="s">
        <v>592</v>
      </c>
      <c r="I88" s="6" t="s">
        <v>593</v>
      </c>
      <c r="J88" s="12" t="str">
        <f t="shared" ref="J88:J105" si="8">CONCATENATE(A88,"_",F88)</f>
        <v>BOL_MS1_IND8</v>
      </c>
      <c r="K88" s="142" t="s">
        <v>594</v>
      </c>
      <c r="L88" s="71"/>
      <c r="M88" s="71"/>
      <c r="N88" s="71"/>
      <c r="O88" s="142" t="s">
        <v>595</v>
      </c>
      <c r="P88" s="85"/>
    </row>
    <row r="89" spans="1:16" ht="58">
      <c r="A89" s="5" t="s">
        <v>134</v>
      </c>
      <c r="B89" s="5" t="str">
        <f>IF(A89&gt;0,VLOOKUP(A89,' 2_Measures'!$B$3:$K$62,2,0),"-")</f>
        <v>MS4: EV charging stations</v>
      </c>
      <c r="C89" s="12" t="str">
        <f>IF(A89&gt;0,VLOOKUP(A89,' 2_Measures'!$B$3:$K$62,3,0),"-")</f>
        <v>The EV charging will support the reduction of polluting vehicles and emissions; while at the same time providing improved accessibility for users with special mobility needs. The EV charging stations will be equipped with accessibility interventions (ramps, roof, special plugs for wheelchairs).</v>
      </c>
      <c r="D89" s="89">
        <f>IF(A89&gt;0,VLOOKUP(A89,' 2_Measures'!$B$3:$K$62,7,0),"-")</f>
        <v>45261</v>
      </c>
      <c r="E89" s="89">
        <f>IF(A89&gt;0,VLOOKUP(A89,' 2_Measures'!$B$3:$K$62,8,0),"-")</f>
        <v>46016</v>
      </c>
      <c r="F89" s="59" t="s">
        <v>590</v>
      </c>
      <c r="G89" s="57" t="s">
        <v>591</v>
      </c>
      <c r="H89" s="65" t="s">
        <v>592</v>
      </c>
      <c r="I89" s="6" t="s">
        <v>593</v>
      </c>
      <c r="J89" s="12" t="str">
        <f t="shared" si="8"/>
        <v>BOL_MS2_IND8</v>
      </c>
      <c r="K89" s="74" t="s">
        <v>441</v>
      </c>
      <c r="L89" s="71"/>
      <c r="M89" s="71"/>
      <c r="N89" s="71"/>
      <c r="O89" s="74" t="s">
        <v>441</v>
      </c>
      <c r="P89" s="85"/>
    </row>
    <row r="90" spans="1:16" ht="58">
      <c r="A90" s="5" t="s">
        <v>140</v>
      </c>
      <c r="B90" s="5" t="str">
        <f>IF(A90&gt;0,VLOOKUP(A90,' 2_Measures'!$B$3:$K$62,2,0),"-")</f>
        <v>MS5: Inclusive mobility services</v>
      </c>
      <c r="C90" s="12" t="str">
        <f>IF(A90&gt;0,VLOOKUP(A90,'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90" s="89">
        <f>IF(A90&gt;0,VLOOKUP(A90,' 2_Measures'!$B$3:$K$62,7,0),"-")</f>
        <v>45323</v>
      </c>
      <c r="E90" s="89">
        <f>IF(A90&gt;0,VLOOKUP(A90,' 2_Measures'!$B$3:$K$62,8,0),"-")</f>
        <v>45809</v>
      </c>
      <c r="F90" s="59" t="s">
        <v>590</v>
      </c>
      <c r="G90" s="57" t="s">
        <v>591</v>
      </c>
      <c r="H90" s="65" t="s">
        <v>592</v>
      </c>
      <c r="I90" s="6" t="s">
        <v>593</v>
      </c>
      <c r="J90" s="12" t="str">
        <f t="shared" si="8"/>
        <v>BOL_MS3_IND8</v>
      </c>
      <c r="K90" s="74" t="s">
        <v>441</v>
      </c>
      <c r="L90" s="71"/>
      <c r="M90" s="71"/>
      <c r="N90" s="71"/>
      <c r="O90" s="74" t="s">
        <v>441</v>
      </c>
      <c r="P90" s="85"/>
    </row>
    <row r="91" spans="1:16" ht="58">
      <c r="A91" s="92" t="s">
        <v>146</v>
      </c>
      <c r="B91" s="92" t="str">
        <f>IF(A91&gt;0,VLOOKUP(A91,' 2_Measures'!$B$3:$K$62,2,0),"-")</f>
        <v>MS6: MaaS</v>
      </c>
      <c r="C91" s="12" t="str">
        <f>IF(A91&gt;0,VLOOKUP(A91,' 2_Measures'!$B$3:$K$62,3,0),"-")</f>
        <v>The MaaS solution is aimed at improving smart mobility in the metropolitan area. An integrated multimodal travel planner will be developed. It will provide insights into mobility demand and the basis for further integration of mobility operators.</v>
      </c>
      <c r="D91" s="89">
        <f>IF(A91&gt;0,VLOOKUP(A91,' 2_Measures'!$B$3:$K$62,7,0),"-")</f>
        <v>45170</v>
      </c>
      <c r="E91" s="89">
        <f>IF(A91&gt;0,VLOOKUP(A91,' 2_Measures'!$B$3:$K$62,8,0),"-")</f>
        <v>45992</v>
      </c>
      <c r="F91" s="94" t="s">
        <v>590</v>
      </c>
      <c r="G91" s="95" t="s">
        <v>591</v>
      </c>
      <c r="H91" s="65" t="s">
        <v>592</v>
      </c>
      <c r="I91" s="96" t="s">
        <v>593</v>
      </c>
      <c r="J91" s="93" t="str">
        <f t="shared" si="8"/>
        <v>BOL_MS4_IND8</v>
      </c>
      <c r="K91" s="74" t="s">
        <v>441</v>
      </c>
      <c r="L91" s="164"/>
      <c r="M91" s="164"/>
      <c r="N91" s="164"/>
      <c r="O91" s="74" t="s">
        <v>441</v>
      </c>
      <c r="P91" s="183"/>
    </row>
    <row r="92" spans="1:16" ht="58">
      <c r="A92" s="5" t="s">
        <v>152</v>
      </c>
      <c r="B92" s="5" t="str">
        <f>IF(A92&gt;0,VLOOKUP(A92,' 2_Measures'!$B$3:$K$62,2,0),"-")</f>
        <v>MS7: LEZ (Low Emission Zone) - Green Area/City30</v>
      </c>
      <c r="C92" s="12" t="str">
        <f>IF(A92&gt;0,VLOOKUP(A92,'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92" s="89">
        <f>IF(A92&gt;0,VLOOKUP(A92,' 2_Measures'!$B$3:$K$62,7,0),"-")</f>
        <v>45231</v>
      </c>
      <c r="E92" s="89">
        <f>IF(A92&gt;0,VLOOKUP(A92,' 2_Measures'!$B$3:$K$62,8,0),"-")</f>
        <v>45992</v>
      </c>
      <c r="F92" s="59" t="s">
        <v>590</v>
      </c>
      <c r="G92" s="57" t="s">
        <v>591</v>
      </c>
      <c r="H92" s="65" t="s">
        <v>592</v>
      </c>
      <c r="I92" s="6" t="s">
        <v>593</v>
      </c>
      <c r="J92" s="12" t="str">
        <f t="shared" si="8"/>
        <v>BOL_MS5_IND8</v>
      </c>
      <c r="K92" s="74" t="s">
        <v>441</v>
      </c>
      <c r="L92" s="71"/>
      <c r="M92" s="71"/>
      <c r="N92" s="71"/>
      <c r="O92" s="74" t="s">
        <v>441</v>
      </c>
      <c r="P92" s="85"/>
    </row>
    <row r="93" spans="1:16" ht="58">
      <c r="A93" s="5" t="s">
        <v>129</v>
      </c>
      <c r="B93" s="5" t="str">
        <f>IF(A93&gt;0,VLOOKUP(A93,' 2_Measures'!$B$3:$K$62,2,0),"-")</f>
        <v>MS1: Multiodal hubs</v>
      </c>
      <c r="C93" s="12" t="str">
        <f>IF(A93&gt;0,VLOOKUP(A93,' 2_Measures'!$B$3:$K$62,3,0),"-")</f>
        <v>Multimodal hubs: Integration of the offered mobility services, to equip the hubs with innovative and inclusive facilities to improve passengers’ experience and satisfaction.</v>
      </c>
      <c r="D93" s="89">
        <f>IF(A93&gt;0,VLOOKUP(A93,' 2_Measures'!$B$3:$K$62,7,0),"-")</f>
        <v>45039</v>
      </c>
      <c r="E93" s="89">
        <f>IF(A93&gt;0,VLOOKUP(A93,' 2_Measures'!$B$3:$K$62,8,0),"-")</f>
        <v>46016</v>
      </c>
      <c r="F93" s="59" t="s">
        <v>590</v>
      </c>
      <c r="G93" s="57" t="s">
        <v>591</v>
      </c>
      <c r="H93" s="65" t="s">
        <v>592</v>
      </c>
      <c r="I93" s="6" t="s">
        <v>593</v>
      </c>
      <c r="J93" s="12" t="str">
        <f t="shared" si="8"/>
        <v>BOL_MS1_IND8</v>
      </c>
      <c r="K93" s="74" t="s">
        <v>441</v>
      </c>
      <c r="L93" s="71"/>
      <c r="M93" s="71"/>
      <c r="N93" s="71"/>
      <c r="O93" s="74" t="s">
        <v>441</v>
      </c>
      <c r="P93" s="85"/>
    </row>
    <row r="94" spans="1:16" ht="58">
      <c r="A94" s="5" t="s">
        <v>134</v>
      </c>
      <c r="B94" s="5" t="str">
        <f>IF(A94&gt;0,VLOOKUP(A94,' 2_Measures'!$B$3:$K$62,2,0),"-")</f>
        <v>MS4: EV charging stations</v>
      </c>
      <c r="C94" s="12" t="str">
        <f>IF(A94&gt;0,VLOOKUP(A94,' 2_Measures'!$B$3:$K$62,3,0),"-")</f>
        <v>The EV charging will support the reduction of polluting vehicles and emissions; while at the same time providing improved accessibility for users with special mobility needs. The EV charging stations will be equipped with accessibility interventions (ramps, roof, special plugs for wheelchairs).</v>
      </c>
      <c r="D94" s="89">
        <f>IF(A94&gt;0,VLOOKUP(A94,' 2_Measures'!$B$3:$K$62,7,0),"-")</f>
        <v>45261</v>
      </c>
      <c r="E94" s="89">
        <f>IF(A94&gt;0,VLOOKUP(A94,' 2_Measures'!$B$3:$K$62,8,0),"-")</f>
        <v>46016</v>
      </c>
      <c r="F94" s="59" t="s">
        <v>590</v>
      </c>
      <c r="G94" s="57" t="s">
        <v>591</v>
      </c>
      <c r="H94" s="65" t="s">
        <v>592</v>
      </c>
      <c r="I94" s="6" t="s">
        <v>593</v>
      </c>
      <c r="J94" s="12" t="str">
        <f t="shared" si="8"/>
        <v>BOL_MS2_IND8</v>
      </c>
      <c r="K94" s="74" t="s">
        <v>441</v>
      </c>
      <c r="L94" s="71"/>
      <c r="M94" s="71"/>
      <c r="N94" s="71"/>
      <c r="O94" s="74" t="s">
        <v>441</v>
      </c>
      <c r="P94" s="85"/>
    </row>
    <row r="95" spans="1:16" ht="58">
      <c r="A95" s="5" t="s">
        <v>140</v>
      </c>
      <c r="B95" s="5" t="str">
        <f>IF(A95&gt;0,VLOOKUP(A95,' 2_Measures'!$B$3:$K$62,2,0),"-")</f>
        <v>MS5: Inclusive mobility services</v>
      </c>
      <c r="C95" s="12" t="str">
        <f>IF(A95&gt;0,VLOOKUP(A95,'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95" s="89">
        <f>IF(A95&gt;0,VLOOKUP(A95,' 2_Measures'!$B$3:$K$62,7,0),"-")</f>
        <v>45323</v>
      </c>
      <c r="E95" s="89">
        <f>IF(A95&gt;0,VLOOKUP(A95,' 2_Measures'!$B$3:$K$62,8,0),"-")</f>
        <v>45809</v>
      </c>
      <c r="F95" s="59" t="s">
        <v>590</v>
      </c>
      <c r="G95" s="57" t="s">
        <v>591</v>
      </c>
      <c r="H95" s="65" t="s">
        <v>592</v>
      </c>
      <c r="I95" s="6" t="s">
        <v>593</v>
      </c>
      <c r="J95" s="12" t="str">
        <f t="shared" ref="J95:J96" si="9">CONCATENATE(A95,"_",F95)</f>
        <v>BOL_MS3_IND8</v>
      </c>
      <c r="K95" s="74" t="s">
        <v>441</v>
      </c>
      <c r="L95" s="71"/>
      <c r="M95" s="71"/>
      <c r="N95" s="71"/>
      <c r="O95" s="74" t="s">
        <v>441</v>
      </c>
      <c r="P95" s="85"/>
    </row>
    <row r="96" spans="1:16" ht="58">
      <c r="A96" s="92" t="s">
        <v>146</v>
      </c>
      <c r="B96" s="92" t="str">
        <f>IF(A96&gt;0,VLOOKUP(A96,' 2_Measures'!$B$3:$K$62,2,0),"-")</f>
        <v>MS6: MaaS</v>
      </c>
      <c r="C96" s="12" t="str">
        <f>IF(A96&gt;0,VLOOKUP(A96,' 2_Measures'!$B$3:$K$62,3,0),"-")</f>
        <v>The MaaS solution is aimed at improving smart mobility in the metropolitan area. An integrated multimodal travel planner will be developed. It will provide insights into mobility demand and the basis for further integration of mobility operators.</v>
      </c>
      <c r="D96" s="89">
        <f>IF(A96&gt;0,VLOOKUP(A96,' 2_Measures'!$B$3:$K$62,7,0),"-")</f>
        <v>45170</v>
      </c>
      <c r="E96" s="89">
        <f>IF(A96&gt;0,VLOOKUP(A96,' 2_Measures'!$B$3:$K$62,8,0),"-")</f>
        <v>45992</v>
      </c>
      <c r="F96" s="94" t="s">
        <v>590</v>
      </c>
      <c r="G96" s="95" t="s">
        <v>591</v>
      </c>
      <c r="H96" s="65" t="s">
        <v>592</v>
      </c>
      <c r="I96" s="96" t="s">
        <v>593</v>
      </c>
      <c r="J96" s="93" t="str">
        <f t="shared" si="9"/>
        <v>BOL_MS4_IND8</v>
      </c>
      <c r="K96" s="74" t="s">
        <v>441</v>
      </c>
      <c r="L96" s="164"/>
      <c r="M96" s="164"/>
      <c r="N96" s="164"/>
      <c r="O96" s="74" t="s">
        <v>441</v>
      </c>
      <c r="P96" s="183"/>
    </row>
    <row r="97" spans="1:16" ht="58">
      <c r="A97" s="5" t="s">
        <v>152</v>
      </c>
      <c r="B97" s="5" t="str">
        <f>IF(A97&gt;0,VLOOKUP(A97,' 2_Measures'!$B$3:$K$62,2,0),"-")</f>
        <v>MS7: LEZ (Low Emission Zone) - Green Area/City30</v>
      </c>
      <c r="C97" s="12" t="str">
        <f>IF(A97&gt;0,VLOOKUP(A97,'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97" s="89">
        <f>IF(A97&gt;0,VLOOKUP(A97,' 2_Measures'!$B$3:$K$62,7,0),"-")</f>
        <v>45231</v>
      </c>
      <c r="E97" s="89">
        <f>IF(A97&gt;0,VLOOKUP(A97,' 2_Measures'!$B$3:$K$62,8,0),"-")</f>
        <v>45992</v>
      </c>
      <c r="F97" s="59" t="s">
        <v>590</v>
      </c>
      <c r="G97" s="57" t="s">
        <v>591</v>
      </c>
      <c r="H97" s="65" t="s">
        <v>592</v>
      </c>
      <c r="I97" s="6" t="s">
        <v>593</v>
      </c>
      <c r="J97" s="12" t="str">
        <f t="shared" ref="J97" si="10">CONCATENATE(A97,"_",F97)</f>
        <v>BOL_MS5_IND8</v>
      </c>
      <c r="K97" s="74" t="s">
        <v>441</v>
      </c>
      <c r="L97" s="71"/>
      <c r="M97" s="71"/>
      <c r="N97" s="71"/>
      <c r="O97" s="74" t="s">
        <v>441</v>
      </c>
      <c r="P97" s="85"/>
    </row>
    <row r="98" spans="1:16" ht="58">
      <c r="A98" s="92" t="s">
        <v>164</v>
      </c>
      <c r="B98" s="92" t="str">
        <f>IF(A98&gt;0,VLOOKUP(A98,' 2_Measures'!$B$3:$K$62,2,0),"-")</f>
        <v>MS9: Citizen Mobility App / Micro-incentives programme</v>
      </c>
      <c r="C98" s="12" t="str">
        <f>IF(A98&gt;0,VLOOKUP(A98,' 2_Measures'!$B$3:$K$62,3,0),"-")</f>
        <v>Micro-incentives programme solution via the Citizen Mobility App will support the increase of PT share and the MaaS pilot implementation. SPINE tests will include part of the population of the city of Bologna.</v>
      </c>
      <c r="D98" s="89">
        <f>IF(A98&gt;0,VLOOKUP(A98,' 2_Measures'!$B$3:$K$62,7,0),"-")</f>
        <v>45170</v>
      </c>
      <c r="E98" s="89">
        <f>IF(A98&gt;0,VLOOKUP(A98,' 2_Measures'!$B$3:$K$62,8,0),"-")</f>
        <v>45992</v>
      </c>
      <c r="F98" s="94" t="s">
        <v>590</v>
      </c>
      <c r="G98" s="95" t="s">
        <v>591</v>
      </c>
      <c r="H98" s="65" t="s">
        <v>592</v>
      </c>
      <c r="I98" s="96" t="s">
        <v>593</v>
      </c>
      <c r="J98" s="93" t="str">
        <f t="shared" ref="J98:J99" si="11">CONCATENATE(A98,"_",F98)</f>
        <v>BOL_MS7_IND8</v>
      </c>
      <c r="K98" s="74" t="s">
        <v>441</v>
      </c>
      <c r="L98" s="164"/>
      <c r="M98" s="164"/>
      <c r="N98" s="164"/>
      <c r="O98" s="74" t="s">
        <v>441</v>
      </c>
      <c r="P98" s="183"/>
    </row>
    <row r="99" spans="1:16" ht="58">
      <c r="A99" s="5" t="s">
        <v>171</v>
      </c>
      <c r="B99" s="5" t="str">
        <f>IF(A99&gt;0,VLOOKUP(A99,' 2_Measures'!$B$3:$K$62,2,0),"-")</f>
        <v>MS10: Logistics solutions</v>
      </c>
      <c r="C99" s="12" t="str">
        <f>IF(A99&gt;0,VLOOKUP(A99,' 2_Measures'!$B$3:$K$62,3,0),"-")</f>
        <v>Exploring a solution supporting the reduction of CO2 emissions and number of polluting vehicles in the city center, based on the experience tested in the HE URBANE project.</v>
      </c>
      <c r="D99" s="89">
        <f>IF(A99&gt;0,VLOOKUP(A99,' 2_Measures'!$B$3:$K$62,7,0),"-")</f>
        <v>45323</v>
      </c>
      <c r="E99" s="89">
        <f>IF(A99&gt;0,VLOOKUP(A99,' 2_Measures'!$B$3:$K$62,8,0),"-")</f>
        <v>45992</v>
      </c>
      <c r="F99" s="59" t="s">
        <v>590</v>
      </c>
      <c r="G99" s="57" t="s">
        <v>591</v>
      </c>
      <c r="H99" s="65" t="s">
        <v>592</v>
      </c>
      <c r="I99" s="6" t="s">
        <v>593</v>
      </c>
      <c r="J99" s="12" t="str">
        <f t="shared" si="11"/>
        <v>BOL_MS8_IND8</v>
      </c>
      <c r="K99" s="74" t="s">
        <v>441</v>
      </c>
      <c r="L99" s="71"/>
      <c r="M99" s="71"/>
      <c r="N99" s="71"/>
      <c r="O99" s="74" t="s">
        <v>441</v>
      </c>
      <c r="P99" s="85"/>
    </row>
    <row r="100" spans="1:16" ht="101.5">
      <c r="A100" s="5" t="s">
        <v>176</v>
      </c>
      <c r="B100" s="5" t="str">
        <f>IF(A100&gt;0,VLOOKUP(A100,' 2_Measures'!$B$3:$K$62,2,0),"-")</f>
        <v>MS13: Traffic Management / PT prioritization services</v>
      </c>
      <c r="C100" s="12" t="str">
        <f>IF(A100&gt;0,VLOOKUP(A100,'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towards P&amp;R Areas Quality Analysis</v>
      </c>
      <c r="D100" s="89">
        <f>IF(A100&gt;0,VLOOKUP(A100,' 2_Measures'!$B$3:$K$62,7,0),"-")</f>
        <v>45069</v>
      </c>
      <c r="E100" s="89">
        <f>IF(A100&gt;0,VLOOKUP(A100,' 2_Measures'!$B$3:$K$62,8,0),"-")</f>
        <v>45992</v>
      </c>
      <c r="F100" s="59" t="s">
        <v>590</v>
      </c>
      <c r="G100" s="57" t="s">
        <v>591</v>
      </c>
      <c r="H100" s="65" t="s">
        <v>592</v>
      </c>
      <c r="I100" s="6" t="s">
        <v>593</v>
      </c>
      <c r="J100" s="12" t="str">
        <f t="shared" si="8"/>
        <v>BOL_MS9_IND8</v>
      </c>
      <c r="K100" s="74" t="s">
        <v>441</v>
      </c>
      <c r="L100" s="71"/>
      <c r="M100" s="71"/>
      <c r="N100" s="71"/>
      <c r="O100" s="74" t="s">
        <v>441</v>
      </c>
      <c r="P100" s="85"/>
    </row>
    <row r="101" spans="1:16" ht="58">
      <c r="A101" s="5" t="s">
        <v>140</v>
      </c>
      <c r="B101" s="5" t="str">
        <f>IF(A101&gt;0,VLOOKUP(A101,' 2_Measures'!$B$3:$K$62,2,0),"-")</f>
        <v>MS5: Inclusive mobility services</v>
      </c>
      <c r="C101" s="12" t="str">
        <f>IF(A101&gt;0,VLOOKUP(A101,'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101" s="89">
        <f>IF(A101&gt;0,VLOOKUP(A101,' 2_Measures'!$B$3:$K$62,7,0),"-")</f>
        <v>45323</v>
      </c>
      <c r="E101" s="89">
        <f>IF(A101&gt;0,VLOOKUP(A101,' 2_Measures'!$B$3:$K$62,8,0),"-")</f>
        <v>45809</v>
      </c>
      <c r="F101" s="59" t="s">
        <v>596</v>
      </c>
      <c r="G101" s="61" t="s">
        <v>597</v>
      </c>
      <c r="H101" s="64" t="s">
        <v>598</v>
      </c>
      <c r="I101" s="6" t="s">
        <v>498</v>
      </c>
      <c r="J101" s="12" t="str">
        <f t="shared" si="8"/>
        <v>BOL_MS3_IND10</v>
      </c>
      <c r="K101" s="127" t="s">
        <v>599</v>
      </c>
      <c r="L101" s="71"/>
      <c r="M101" s="71"/>
      <c r="N101" s="71"/>
      <c r="O101" s="127" t="s">
        <v>600</v>
      </c>
      <c r="P101" s="85"/>
    </row>
    <row r="102" spans="1:16" ht="58">
      <c r="A102" s="5" t="s">
        <v>140</v>
      </c>
      <c r="B102" s="5" t="str">
        <f>IF(A102&gt;0,VLOOKUP(A102,' 2_Measures'!$B$3:$K$62,2,0),"-")</f>
        <v>MS5: Inclusive mobility services</v>
      </c>
      <c r="C102" s="12" t="str">
        <f>IF(A102&gt;0,VLOOKUP(A102,'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102" s="89">
        <f>IF(A102&gt;0,VLOOKUP(A102,' 2_Measures'!$B$3:$K$62,7,0),"-")</f>
        <v>45323</v>
      </c>
      <c r="E102" s="89">
        <f>IF(A102&gt;0,VLOOKUP(A102,' 2_Measures'!$B$3:$K$62,8,0),"-")</f>
        <v>45809</v>
      </c>
      <c r="F102" s="59" t="s">
        <v>596</v>
      </c>
      <c r="G102" s="61" t="s">
        <v>597</v>
      </c>
      <c r="H102" s="64" t="s">
        <v>598</v>
      </c>
      <c r="I102" s="6" t="s">
        <v>498</v>
      </c>
      <c r="J102" s="12" t="str">
        <f t="shared" si="8"/>
        <v>BOL_MS3_IND10</v>
      </c>
      <c r="K102" s="72" t="s">
        <v>441</v>
      </c>
      <c r="L102" s="71"/>
      <c r="M102" s="71"/>
      <c r="N102" s="71"/>
      <c r="O102" s="72" t="s">
        <v>441</v>
      </c>
      <c r="P102" s="85"/>
    </row>
    <row r="103" spans="1:16" ht="46.5">
      <c r="A103" s="92" t="s">
        <v>164</v>
      </c>
      <c r="B103" s="92" t="str">
        <f>IF(A103&gt;0,VLOOKUP(A103,' 2_Measures'!$B$3:$K$62,2,0),"-")</f>
        <v>MS9: Citizen Mobility App / Micro-incentives programme</v>
      </c>
      <c r="C103" s="12" t="str">
        <f>IF(A103&gt;0,VLOOKUP(A103,' 2_Measures'!$B$3:$K$62,3,0),"-")</f>
        <v>Micro-incentives programme solution via the Citizen Mobility App will support the increase of PT share and the MaaS pilot implementation. SPINE tests will include part of the population of the city of Bologna.</v>
      </c>
      <c r="D103" s="89">
        <f>IF(A103&gt;0,VLOOKUP(A103,' 2_Measures'!$B$3:$K$62,7,0),"-")</f>
        <v>45170</v>
      </c>
      <c r="E103" s="89">
        <f>IF(A103&gt;0,VLOOKUP(A103,' 2_Measures'!$B$3:$K$62,8,0),"-")</f>
        <v>45992</v>
      </c>
      <c r="F103" s="94" t="s">
        <v>596</v>
      </c>
      <c r="G103" s="182" t="s">
        <v>597</v>
      </c>
      <c r="H103" s="102" t="s">
        <v>601</v>
      </c>
      <c r="I103" s="96" t="s">
        <v>498</v>
      </c>
      <c r="J103" s="93" t="str">
        <f t="shared" si="8"/>
        <v>BOL_MS7_IND10</v>
      </c>
      <c r="K103" s="72" t="s">
        <v>441</v>
      </c>
      <c r="L103" s="164"/>
      <c r="M103" s="164"/>
      <c r="N103" s="164"/>
      <c r="O103" s="72" t="s">
        <v>441</v>
      </c>
      <c r="P103" s="183"/>
    </row>
    <row r="104" spans="1:16" ht="58">
      <c r="A104" s="5" t="s">
        <v>140</v>
      </c>
      <c r="B104" s="5" t="str">
        <f>IF(A104&gt;0,VLOOKUP(A104,' 2_Measures'!$B$3:$K$62,2,0),"-")</f>
        <v>MS5: Inclusive mobility services</v>
      </c>
      <c r="C104" s="12" t="str">
        <f>IF(A104&gt;0,VLOOKUP(A104,' 2_Measures'!$B$3:$K$62,3,0),"-")</f>
        <v>Accessibility to real-time information to passenger/ new inclusive services to improve accessibility to mobility such as inclusive information services at the multimodal hubs (braille and audio communication for visually impaired users, visual instructions and efficient colour marking for hearing impaired users included in digital signages and kiosks, information in different languages, etc) and at other selected bus stops.</v>
      </c>
      <c r="D104" s="89">
        <f>IF(A104&gt;0,VLOOKUP(A104,' 2_Measures'!$B$3:$K$62,7,0),"-")</f>
        <v>45323</v>
      </c>
      <c r="E104" s="89">
        <f>IF(A104&gt;0,VLOOKUP(A104,' 2_Measures'!$B$3:$K$62,8,0),"-")</f>
        <v>45809</v>
      </c>
      <c r="F104" s="59" t="s">
        <v>602</v>
      </c>
      <c r="G104" s="68" t="s">
        <v>603</v>
      </c>
      <c r="H104" s="64" t="s">
        <v>604</v>
      </c>
      <c r="I104" s="6" t="s">
        <v>498</v>
      </c>
      <c r="J104" s="12" t="str">
        <f t="shared" si="8"/>
        <v>BOL_MS3_IND11</v>
      </c>
      <c r="K104" s="127" t="s">
        <v>605</v>
      </c>
      <c r="L104" s="71"/>
      <c r="M104" s="71"/>
      <c r="N104" s="71"/>
      <c r="O104" s="127" t="s">
        <v>600</v>
      </c>
      <c r="P104" s="85"/>
    </row>
    <row r="105" spans="1:16" ht="62">
      <c r="A105" s="92" t="s">
        <v>146</v>
      </c>
      <c r="B105" s="92" t="str">
        <f>IF(A105&gt;0,VLOOKUP(A105,' 2_Measures'!$B$3:$K$62,2,0),"-")</f>
        <v>MS6: MaaS</v>
      </c>
      <c r="C105" s="12" t="str">
        <f>IF(A105&gt;0,VLOOKUP(A105,' 2_Measures'!$B$3:$K$62,3,0),"-")</f>
        <v>The MaaS solution is aimed at improving smart mobility in the metropolitan area. An integrated multimodal travel planner will be developed. It will provide insights into mobility demand and the basis for further integration of mobility operators.</v>
      </c>
      <c r="D105" s="89">
        <f>IF(A105&gt;0,VLOOKUP(A105,' 2_Measures'!$B$3:$K$62,7,0),"-")</f>
        <v>45170</v>
      </c>
      <c r="E105" s="89">
        <f>IF(A105&gt;0,VLOOKUP(A105,' 2_Measures'!$B$3:$K$62,8,0),"-")</f>
        <v>45992</v>
      </c>
      <c r="F105" s="94" t="s">
        <v>602</v>
      </c>
      <c r="G105" s="184" t="s">
        <v>603</v>
      </c>
      <c r="H105" s="102" t="s">
        <v>606</v>
      </c>
      <c r="I105" s="96" t="s">
        <v>498</v>
      </c>
      <c r="J105" s="93" t="str">
        <f t="shared" si="8"/>
        <v>BOL_MS4_IND11</v>
      </c>
      <c r="K105" s="72" t="s">
        <v>441</v>
      </c>
      <c r="L105" s="164"/>
      <c r="M105" s="164"/>
      <c r="N105" s="164"/>
      <c r="O105" s="72" t="s">
        <v>441</v>
      </c>
      <c r="P105" s="183"/>
    </row>
    <row r="106" spans="1:16" ht="62">
      <c r="A106" s="92" t="s">
        <v>164</v>
      </c>
      <c r="B106" s="92" t="str">
        <f>IF(A106&gt;0,VLOOKUP(A106,' 2_Measures'!$B$3:$K$62,2,0),"-")</f>
        <v>MS9: Citizen Mobility App / Micro-incentives programme</v>
      </c>
      <c r="C106" s="12" t="str">
        <f>IF(A106&gt;0,VLOOKUP(A106,' 2_Measures'!$B$3:$K$62,3,0),"-")</f>
        <v>Micro-incentives programme solution via the Citizen Mobility App will support the increase of PT share and the MaaS pilot implementation. SPINE tests will include part of the population of the city of Bologna.</v>
      </c>
      <c r="D106" s="89">
        <f>IF(A106&gt;0,VLOOKUP(A106,' 2_Measures'!$B$3:$K$62,7,0),"-")</f>
        <v>45170</v>
      </c>
      <c r="E106" s="89">
        <f>IF(A106&gt;0,VLOOKUP(A106,' 2_Measures'!$B$3:$K$62,8,0),"-")</f>
        <v>45992</v>
      </c>
      <c r="F106" s="94" t="s">
        <v>602</v>
      </c>
      <c r="G106" s="184" t="s">
        <v>603</v>
      </c>
      <c r="H106" s="102" t="s">
        <v>606</v>
      </c>
      <c r="I106" s="96" t="s">
        <v>498</v>
      </c>
      <c r="J106" s="93" t="str">
        <f t="shared" ref="J106:J109" si="12">CONCATENATE(A106,"_",F106)</f>
        <v>BOL_MS7_IND11</v>
      </c>
      <c r="K106" s="72" t="s">
        <v>441</v>
      </c>
      <c r="L106" s="164"/>
      <c r="M106" s="164"/>
      <c r="N106" s="164"/>
      <c r="O106" s="72" t="s">
        <v>441</v>
      </c>
      <c r="P106" s="183"/>
    </row>
    <row r="107" spans="1:16" ht="72.5">
      <c r="A107" s="5" t="s">
        <v>152</v>
      </c>
      <c r="B107" s="5" t="str">
        <f>IF(A107&gt;0,VLOOKUP(A107,' 2_Measures'!$B$3:$K$62,2,0),"-")</f>
        <v>MS7: LEZ (Low Emission Zone) - Green Area/City30</v>
      </c>
      <c r="C107" s="12" t="str">
        <f>IF(A107&gt;0,VLOOKUP(A107,'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107" s="89">
        <f>IF(A107&gt;0,VLOOKUP(A107,' 2_Measures'!$B$3:$K$62,7,0),"-")</f>
        <v>45231</v>
      </c>
      <c r="E107" s="89">
        <f>IF(A107&gt;0,VLOOKUP(A107,' 2_Measures'!$B$3:$K$62,8,0),"-")</f>
        <v>45992</v>
      </c>
      <c r="F107" s="71" t="s">
        <v>607</v>
      </c>
      <c r="G107" s="61" t="s">
        <v>608</v>
      </c>
      <c r="H107" s="103" t="s">
        <v>609</v>
      </c>
      <c r="I107" s="6" t="s">
        <v>473</v>
      </c>
      <c r="J107" s="12" t="str">
        <f t="shared" si="12"/>
        <v>BOL_MS5_IND18</v>
      </c>
      <c r="K107" s="72" t="s">
        <v>610</v>
      </c>
      <c r="L107" s="71"/>
      <c r="M107" s="71"/>
      <c r="N107" s="71"/>
      <c r="O107" s="72" t="s">
        <v>611</v>
      </c>
      <c r="P107" s="85"/>
    </row>
    <row r="108" spans="1:16" ht="101.5">
      <c r="A108" s="5" t="s">
        <v>176</v>
      </c>
      <c r="B108" s="5" t="str">
        <f>IF(A108&gt;0,VLOOKUP(A108,' 2_Measures'!$B$3:$K$62,2,0),"-")</f>
        <v>MS13: Traffic Management / PT prioritization services</v>
      </c>
      <c r="C108" s="12" t="str">
        <f>IF(A108&gt;0,VLOOKUP(A108,'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towards P&amp;R Areas Quality Analysis</v>
      </c>
      <c r="D108" s="89">
        <f>IF(A108&gt;0,VLOOKUP(A108,' 2_Measures'!$B$3:$K$62,7,0),"-")</f>
        <v>45069</v>
      </c>
      <c r="E108" s="89">
        <f>IF(A108&gt;0,VLOOKUP(A108,' 2_Measures'!$B$3:$K$62,8,0),"-")</f>
        <v>45992</v>
      </c>
      <c r="F108" s="71" t="s">
        <v>541</v>
      </c>
      <c r="G108" s="61" t="s">
        <v>542</v>
      </c>
      <c r="H108" s="64" t="s">
        <v>612</v>
      </c>
      <c r="I108" s="6" t="s">
        <v>494</v>
      </c>
      <c r="J108" s="12" t="str">
        <f t="shared" si="12"/>
        <v>BOL_MS9_IND22</v>
      </c>
      <c r="K108" s="118" t="s">
        <v>613</v>
      </c>
      <c r="L108" s="71"/>
      <c r="M108" s="71"/>
      <c r="N108" s="71"/>
      <c r="O108" s="135">
        <v>0.75</v>
      </c>
      <c r="P108" s="85"/>
    </row>
    <row r="109" spans="1:16" ht="72.5">
      <c r="A109" s="5" t="s">
        <v>129</v>
      </c>
      <c r="B109" s="5" t="str">
        <f>IF(A109&gt;0,VLOOKUP(A109,' 2_Measures'!$B$3:$K$62,2,0),"-")</f>
        <v>MS1: Multiodal hubs</v>
      </c>
      <c r="C109" s="12" t="str">
        <f>IF(A109&gt;0,VLOOKUP(A109,' 2_Measures'!$B$3:$K$62,3,0),"-")</f>
        <v>Multimodal hubs: Integration of the offered mobility services, to equip the hubs with innovative and inclusive facilities to improve passengers’ experience and satisfaction.</v>
      </c>
      <c r="D109" s="89">
        <f>IF(A109&gt;0,VLOOKUP(A109,' 2_Measures'!$B$3:$K$62,7,0),"-")</f>
        <v>45039</v>
      </c>
      <c r="E109" s="89">
        <f>IF(A109&gt;0,VLOOKUP(A109,' 2_Measures'!$B$3:$K$62,8,0),"-")</f>
        <v>46016</v>
      </c>
      <c r="F109" s="59" t="s">
        <v>470</v>
      </c>
      <c r="G109" s="61" t="s">
        <v>471</v>
      </c>
      <c r="H109" s="78" t="s">
        <v>614</v>
      </c>
      <c r="I109" s="6" t="s">
        <v>473</v>
      </c>
      <c r="J109" s="12" t="str">
        <f t="shared" si="12"/>
        <v>BOL_MS1_IND24</v>
      </c>
      <c r="K109" s="127" t="s">
        <v>615</v>
      </c>
      <c r="L109" s="71"/>
      <c r="M109" s="71"/>
      <c r="N109" s="71"/>
      <c r="O109" s="127" t="s">
        <v>616</v>
      </c>
      <c r="P109" s="85"/>
    </row>
    <row r="110" spans="1:16" ht="72.5">
      <c r="A110" s="92" t="s">
        <v>146</v>
      </c>
      <c r="B110" s="92" t="str">
        <f>IF(A110&gt;0,VLOOKUP(A110,' 2_Measures'!$B$3:$K$62,2,0),"-")</f>
        <v>MS6: MaaS</v>
      </c>
      <c r="C110" s="12" t="str">
        <f>IF(A110&gt;0,VLOOKUP(A110,' 2_Measures'!$B$3:$K$62,3,0),"-")</f>
        <v>The MaaS solution is aimed at improving smart mobility in the metropolitan area. An integrated multimodal travel planner will be developed. It will provide insights into mobility demand and the basis for further integration of mobility operators.</v>
      </c>
      <c r="D110" s="89">
        <f>IF(A110&gt;0,VLOOKUP(A110,' 2_Measures'!$B$3:$K$62,7,0),"-")</f>
        <v>45170</v>
      </c>
      <c r="E110" s="89">
        <f>IF(A110&gt;0,VLOOKUP(A110,' 2_Measures'!$B$3:$K$62,8,0),"-")</f>
        <v>45992</v>
      </c>
      <c r="F110" s="164" t="s">
        <v>470</v>
      </c>
      <c r="G110" s="182" t="s">
        <v>471</v>
      </c>
      <c r="H110" s="78" t="s">
        <v>614</v>
      </c>
      <c r="I110" s="96" t="s">
        <v>473</v>
      </c>
      <c r="J110" s="93" t="str">
        <f t="shared" ref="J110:J115" si="13">CONCATENATE(A110,"_",F110)</f>
        <v>BOL_MS4_IND24</v>
      </c>
      <c r="K110" s="130" t="s">
        <v>441</v>
      </c>
      <c r="L110" s="164"/>
      <c r="M110" s="164"/>
      <c r="N110" s="164"/>
      <c r="O110" s="130" t="s">
        <v>441</v>
      </c>
      <c r="P110" s="183"/>
    </row>
    <row r="111" spans="1:16" ht="72.5">
      <c r="A111" s="5" t="s">
        <v>152</v>
      </c>
      <c r="B111" s="5" t="str">
        <f>IF(A111&gt;0,VLOOKUP(A111,' 2_Measures'!$B$3:$K$62,2,0),"-")</f>
        <v>MS7: LEZ (Low Emission Zone) - Green Area/City30</v>
      </c>
      <c r="C111" s="12" t="str">
        <f>IF(A111&gt;0,VLOOKUP(A111,'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111" s="89">
        <f>IF(A111&gt;0,VLOOKUP(A111,' 2_Measures'!$B$3:$K$62,7,0),"-")</f>
        <v>45231</v>
      </c>
      <c r="E111" s="89">
        <f>IF(A111&gt;0,VLOOKUP(A111,' 2_Measures'!$B$3:$K$62,8,0),"-")</f>
        <v>45992</v>
      </c>
      <c r="F111" s="71" t="s">
        <v>470</v>
      </c>
      <c r="G111" s="61" t="s">
        <v>471</v>
      </c>
      <c r="H111" s="78" t="s">
        <v>614</v>
      </c>
      <c r="I111" s="6" t="s">
        <v>473</v>
      </c>
      <c r="J111" s="12" t="str">
        <f t="shared" ref="J111:J113" si="14">CONCATENATE(A111,"_",F111)</f>
        <v>BOL_MS5_IND24</v>
      </c>
      <c r="K111" s="130" t="s">
        <v>441</v>
      </c>
      <c r="L111" s="71"/>
      <c r="M111" s="71"/>
      <c r="N111" s="71"/>
      <c r="O111" s="130" t="s">
        <v>441</v>
      </c>
      <c r="P111" s="85"/>
    </row>
    <row r="112" spans="1:16" ht="58">
      <c r="A112" s="5" t="s">
        <v>129</v>
      </c>
      <c r="B112" s="5" t="str">
        <f>IF(A112&gt;0,VLOOKUP(A112,' 2_Measures'!$B$3:$K$62,2,0),"-")</f>
        <v>MS1: Multiodal hubs</v>
      </c>
      <c r="C112" s="12" t="str">
        <f>IF(A112&gt;0,VLOOKUP(A112,' 2_Measures'!$B$3:$K$62,3,0),"-")</f>
        <v>Multimodal hubs: Integration of the offered mobility services, to equip the hubs with innovative and inclusive facilities to improve passengers’ experience and satisfaction.</v>
      </c>
      <c r="D112" s="89">
        <f>IF(A112&gt;0,VLOOKUP(A112,' 2_Measures'!$B$3:$K$62,7,0),"-")</f>
        <v>45039</v>
      </c>
      <c r="E112" s="89">
        <f>IF(A112&gt;0,VLOOKUP(A112,' 2_Measures'!$B$3:$K$62,8,0),"-")</f>
        <v>46016</v>
      </c>
      <c r="F112" s="71" t="s">
        <v>476</v>
      </c>
      <c r="G112" s="61" t="s">
        <v>477</v>
      </c>
      <c r="H112" s="78" t="s">
        <v>617</v>
      </c>
      <c r="I112" s="6" t="s">
        <v>473</v>
      </c>
      <c r="J112" s="12" t="str">
        <f t="shared" si="14"/>
        <v>BOL_MS1_IND25a</v>
      </c>
      <c r="K112" s="127" t="s">
        <v>618</v>
      </c>
      <c r="L112" s="71"/>
      <c r="M112" s="71"/>
      <c r="N112" s="71"/>
      <c r="O112" s="127" t="s">
        <v>619</v>
      </c>
      <c r="P112" s="85"/>
    </row>
    <row r="113" spans="1:16" ht="58">
      <c r="A113" s="92" t="s">
        <v>146</v>
      </c>
      <c r="B113" s="92" t="str">
        <f>IF(A113&gt;0,VLOOKUP(A113,' 2_Measures'!$B$3:$K$62,2,0),"-")</f>
        <v>MS6: MaaS</v>
      </c>
      <c r="C113" s="12" t="str">
        <f>IF(A113&gt;0,VLOOKUP(A113,' 2_Measures'!$B$3:$K$62,3,0),"-")</f>
        <v>The MaaS solution is aimed at improving smart mobility in the metropolitan area. An integrated multimodal travel planner will be developed. It will provide insights into mobility demand and the basis for further integration of mobility operators.</v>
      </c>
      <c r="D113" s="89">
        <f>IF(A113&gt;0,VLOOKUP(A113,' 2_Measures'!$B$3:$K$62,7,0),"-")</f>
        <v>45170</v>
      </c>
      <c r="E113" s="89">
        <f>IF(A113&gt;0,VLOOKUP(A113,' 2_Measures'!$B$3:$K$62,8,0),"-")</f>
        <v>45992</v>
      </c>
      <c r="F113" s="164" t="s">
        <v>476</v>
      </c>
      <c r="G113" s="182" t="s">
        <v>477</v>
      </c>
      <c r="H113" s="78" t="s">
        <v>617</v>
      </c>
      <c r="I113" s="96" t="s">
        <v>473</v>
      </c>
      <c r="J113" s="93" t="str">
        <f t="shared" si="14"/>
        <v>BOL_MS4_IND25a</v>
      </c>
      <c r="K113" s="130" t="s">
        <v>441</v>
      </c>
      <c r="L113" s="164"/>
      <c r="M113" s="164"/>
      <c r="N113" s="164"/>
      <c r="O113" s="130" t="s">
        <v>441</v>
      </c>
      <c r="P113" s="183"/>
    </row>
    <row r="114" spans="1:16" ht="58">
      <c r="A114" s="5" t="s">
        <v>152</v>
      </c>
      <c r="B114" s="5" t="str">
        <f>IF(A114&gt;0,VLOOKUP(A114,' 2_Measures'!$B$3:$K$62,2,0),"-")</f>
        <v>MS7: LEZ (Low Emission Zone) - Green Area/City30</v>
      </c>
      <c r="C114" s="12" t="str">
        <f>IF(A114&gt;0,VLOOKUP(A114,'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114" s="89">
        <f>IF(A114&gt;0,VLOOKUP(A114,' 2_Measures'!$B$3:$K$62,7,0),"-")</f>
        <v>45231</v>
      </c>
      <c r="E114" s="89">
        <f>IF(A114&gt;0,VLOOKUP(A114,' 2_Measures'!$B$3:$K$62,8,0),"-")</f>
        <v>45992</v>
      </c>
      <c r="F114" s="71" t="s">
        <v>476</v>
      </c>
      <c r="G114" s="61" t="s">
        <v>477</v>
      </c>
      <c r="H114" s="78" t="s">
        <v>617</v>
      </c>
      <c r="I114" s="6" t="s">
        <v>473</v>
      </c>
      <c r="J114" s="12" t="str">
        <f t="shared" si="13"/>
        <v>BOL_MS5_IND25a</v>
      </c>
      <c r="K114" s="130" t="s">
        <v>441</v>
      </c>
      <c r="L114" s="71"/>
      <c r="M114" s="71"/>
      <c r="N114" s="71"/>
      <c r="O114" s="130" t="s">
        <v>441</v>
      </c>
      <c r="P114" s="85"/>
    </row>
    <row r="115" spans="1:16" ht="58">
      <c r="A115" s="5" t="s">
        <v>129</v>
      </c>
      <c r="B115" s="5" t="str">
        <f>IF(A115&gt;0,VLOOKUP(A115,' 2_Measures'!$B$3:$K$62,2,0),"-")</f>
        <v>MS1: Multiodal hubs</v>
      </c>
      <c r="C115" s="12" t="str">
        <f>IF(A115&gt;0,VLOOKUP(A115,' 2_Measures'!$B$3:$K$62,3,0),"-")</f>
        <v>Multimodal hubs: Integration of the offered mobility services, to equip the hubs with innovative and inclusive facilities to improve passengers’ experience and satisfaction.</v>
      </c>
      <c r="D115" s="89">
        <f>IF(A115&gt;0,VLOOKUP(A115,' 2_Measures'!$B$3:$K$62,7,0),"-")</f>
        <v>45039</v>
      </c>
      <c r="E115" s="89">
        <f>IF(A115&gt;0,VLOOKUP(A115,' 2_Measures'!$B$3:$K$62,8,0),"-")</f>
        <v>46016</v>
      </c>
      <c r="F115" s="71" t="s">
        <v>491</v>
      </c>
      <c r="G115" s="57" t="s">
        <v>492</v>
      </c>
      <c r="H115" s="63" t="s">
        <v>493</v>
      </c>
      <c r="I115" s="6" t="s">
        <v>494</v>
      </c>
      <c r="J115" s="12" t="str">
        <f t="shared" si="13"/>
        <v>BOL_MS1_IND45</v>
      </c>
      <c r="K115" s="71">
        <v>0</v>
      </c>
      <c r="L115" s="71"/>
      <c r="M115" s="71"/>
      <c r="N115" s="71"/>
      <c r="O115" s="72">
        <v>3</v>
      </c>
      <c r="P115" s="85"/>
    </row>
    <row r="116" spans="1:16" ht="116">
      <c r="A116" s="5" t="s">
        <v>129</v>
      </c>
      <c r="B116" s="5" t="str">
        <f>IF(A116&gt;0,VLOOKUP(A116,' 2_Measures'!$B$3:$K$62,2,0),"-")</f>
        <v>MS1: Multiodal hubs</v>
      </c>
      <c r="C116" s="12" t="str">
        <f>IF(A116&gt;0,VLOOKUP(A116,' 2_Measures'!$B$3:$K$62,3,0),"-")</f>
        <v>Multimodal hubs: Integration of the offered mobility services, to equip the hubs with innovative and inclusive facilities to improve passengers’ experience and satisfaction.</v>
      </c>
      <c r="D116" s="89">
        <f>IF(A116&gt;0,VLOOKUP(A116,' 2_Measures'!$B$3:$K$62,7,0),"-")</f>
        <v>45039</v>
      </c>
      <c r="E116" s="89">
        <f>IF(A116&gt;0,VLOOKUP(A116,' 2_Measures'!$B$3:$K$62,8,0),"-")</f>
        <v>46016</v>
      </c>
      <c r="F116" s="59" t="s">
        <v>501</v>
      </c>
      <c r="G116" s="67" t="s">
        <v>502</v>
      </c>
      <c r="H116" s="79" t="s">
        <v>620</v>
      </c>
      <c r="I116" s="6" t="s">
        <v>445</v>
      </c>
      <c r="J116" s="12" t="str">
        <f t="shared" ref="J116:J125" si="15">CONCATENATE(A116,"_",F116)</f>
        <v>BOL_MS1_IND49</v>
      </c>
      <c r="K116" s="127" t="s">
        <v>621</v>
      </c>
      <c r="L116" s="71"/>
      <c r="M116" s="71"/>
      <c r="N116" s="71"/>
      <c r="O116" s="127" t="s">
        <v>622</v>
      </c>
      <c r="P116" s="85"/>
    </row>
    <row r="117" spans="1:16" ht="58">
      <c r="A117" s="5" t="s">
        <v>134</v>
      </c>
      <c r="B117" s="5" t="str">
        <f>IF(A117&gt;0,VLOOKUP(A117,' 2_Measures'!$B$3:$K$62,2,0),"-")</f>
        <v>MS4: EV charging stations</v>
      </c>
      <c r="C117" s="12" t="str">
        <f>IF(A117&gt;0,VLOOKUP(A117,' 2_Measures'!$B$3:$K$62,3,0),"-")</f>
        <v>The EV charging will support the reduction of polluting vehicles and emissions; while at the same time providing improved accessibility for users with special mobility needs. The EV charging stations will be equipped with accessibility interventions (ramps, roof, special plugs for wheelchairs).</v>
      </c>
      <c r="D117" s="89">
        <f>IF(A117&gt;0,VLOOKUP(A117,' 2_Measures'!$B$3:$K$62,7,0),"-")</f>
        <v>45261</v>
      </c>
      <c r="E117" s="89">
        <f>IF(A117&gt;0,VLOOKUP(A117,' 2_Measures'!$B$3:$K$62,8,0),"-")</f>
        <v>46016</v>
      </c>
      <c r="F117" s="59" t="s">
        <v>623</v>
      </c>
      <c r="G117" s="67" t="s">
        <v>624</v>
      </c>
      <c r="H117" s="67" t="s">
        <v>625</v>
      </c>
      <c r="I117" s="6" t="s">
        <v>473</v>
      </c>
      <c r="J117" s="12" t="str">
        <f t="shared" si="15"/>
        <v>BOL_MS2_IND52</v>
      </c>
      <c r="K117" s="62">
        <v>0</v>
      </c>
      <c r="L117" s="71"/>
      <c r="M117" s="71"/>
      <c r="N117" s="71"/>
      <c r="O117" s="72" t="s">
        <v>626</v>
      </c>
      <c r="P117" s="85"/>
    </row>
    <row r="118" spans="1:16" ht="58">
      <c r="A118" s="5" t="s">
        <v>152</v>
      </c>
      <c r="B118" s="5" t="str">
        <f>IF(A118&gt;0,VLOOKUP(A118,' 2_Measures'!$B$3:$K$62,2,0),"-")</f>
        <v>MS7: LEZ (Low Emission Zone) - Green Area/City30</v>
      </c>
      <c r="C118" s="12" t="str">
        <f>IF(A118&gt;0,VLOOKUP(A118,' 2_Measures'!$B$3:$K$62,3,0),"-")</f>
        <v>LEZ Congestion charging scheme and introduction of the City 30 km/h concept to all of the Green Area that covers the urban territory.
Two main initiatives are going to be undertaken in the same area: Green Area in order to regulate access to the city based on environmental criteria; while also applying the City 30 km/h concept.</v>
      </c>
      <c r="D118" s="89">
        <f>IF(A118&gt;0,VLOOKUP(A118,' 2_Measures'!$B$3:$K$62,7,0),"-")</f>
        <v>45231</v>
      </c>
      <c r="E118" s="89">
        <f>IF(A118&gt;0,VLOOKUP(A118,' 2_Measures'!$B$3:$K$62,8,0),"-")</f>
        <v>45992</v>
      </c>
      <c r="F118" s="59" t="s">
        <v>627</v>
      </c>
      <c r="G118" s="67" t="s">
        <v>628</v>
      </c>
      <c r="H118" s="67" t="s">
        <v>629</v>
      </c>
      <c r="I118" s="6" t="s">
        <v>473</v>
      </c>
      <c r="J118" s="12" t="str">
        <f t="shared" ref="J118" si="16">CONCATENATE(A118,"_",F118)</f>
        <v>BOL_MS5_IND53</v>
      </c>
      <c r="K118" s="104" t="s">
        <v>630</v>
      </c>
      <c r="L118" s="133"/>
      <c r="M118" s="133"/>
      <c r="N118" s="133"/>
      <c r="O118" s="104" t="s">
        <v>631</v>
      </c>
      <c r="P118" s="85"/>
    </row>
    <row r="119" spans="1:16" ht="57.5">
      <c r="A119" s="5" t="s">
        <v>129</v>
      </c>
      <c r="B119" s="5" t="str">
        <f>IF(A119&gt;0,VLOOKUP(A119,' 2_Measures'!$B$3:$K$62,2,0),"-")</f>
        <v>MS1: Multiodal hubs</v>
      </c>
      <c r="C119" s="12" t="str">
        <f>IF(A119&gt;0,VLOOKUP(A119,' 2_Measures'!$B$3:$K$62,3,0),"-")</f>
        <v>Multimodal hubs: Integration of the offered mobility services, to equip the hubs with innovative and inclusive facilities to improve passengers’ experience and satisfaction.</v>
      </c>
      <c r="D119" s="89">
        <f>IF(A119&gt;0,VLOOKUP(A119,' 2_Measures'!$B$3:$K$62,7,0),"-")</f>
        <v>45039</v>
      </c>
      <c r="E119" s="89">
        <f>IF(A119&gt;0,VLOOKUP(A119,' 2_Measures'!$B$3:$K$62,8,0),"-")</f>
        <v>46016</v>
      </c>
      <c r="F119" s="59" t="s">
        <v>627</v>
      </c>
      <c r="G119" s="67" t="s">
        <v>507</v>
      </c>
      <c r="H119" s="67" t="s">
        <v>632</v>
      </c>
      <c r="I119" s="6" t="s">
        <v>473</v>
      </c>
      <c r="J119" s="12" t="str">
        <f t="shared" ref="J119" si="17">CONCATENATE(A119,"_",F119)</f>
        <v>BOL_MS1_IND53</v>
      </c>
      <c r="K119" s="62" t="s">
        <v>633</v>
      </c>
      <c r="L119" s="71"/>
      <c r="M119" s="71"/>
      <c r="N119" s="71"/>
      <c r="O119" s="104" t="s">
        <v>634</v>
      </c>
      <c r="P119" s="85"/>
    </row>
    <row r="120" spans="1:16" ht="77.5">
      <c r="A120" s="92" t="s">
        <v>146</v>
      </c>
      <c r="B120" s="92" t="str">
        <f>IF(A120&gt;0,VLOOKUP(A120,' 2_Measures'!$B$3:$K$62,2,0),"-")</f>
        <v>MS6: MaaS</v>
      </c>
      <c r="C120" s="12" t="str">
        <f>IF(A120&gt;0,VLOOKUP(A120,' 2_Measures'!$B$3:$K$62,3,0),"-")</f>
        <v>The MaaS solution is aimed at improving smart mobility in the metropolitan area. An integrated multimodal travel planner will be developed. It will provide insights into mobility demand and the basis for further integration of mobility operators.</v>
      </c>
      <c r="D120" s="89">
        <f>IF(A120&gt;0,VLOOKUP(A120,' 2_Measures'!$B$3:$K$62,7,0),"-")</f>
        <v>45170</v>
      </c>
      <c r="E120" s="89">
        <f>IF(A120&gt;0,VLOOKUP(A120,' 2_Measures'!$B$3:$K$62,8,0),"-")</f>
        <v>45992</v>
      </c>
      <c r="F120" s="164" t="s">
        <v>509</v>
      </c>
      <c r="G120" s="95" t="s">
        <v>510</v>
      </c>
      <c r="H120" s="185" t="s">
        <v>635</v>
      </c>
      <c r="I120" s="96" t="s">
        <v>473</v>
      </c>
      <c r="J120" s="93" t="str">
        <f t="shared" si="15"/>
        <v>BOL_MS4_IND56</v>
      </c>
      <c r="K120" s="163" t="s">
        <v>633</v>
      </c>
      <c r="L120" s="164"/>
      <c r="M120" s="164"/>
      <c r="N120" s="164"/>
      <c r="O120" s="131" t="s">
        <v>636</v>
      </c>
      <c r="P120" s="183"/>
    </row>
    <row r="121" spans="1:16" ht="62">
      <c r="A121" s="92" t="s">
        <v>146</v>
      </c>
      <c r="B121" s="92" t="str">
        <f>IF(A121&gt;0,VLOOKUP(A121,' 2_Measures'!$B$3:$K$62,2,0),"-")</f>
        <v>MS6: MaaS</v>
      </c>
      <c r="C121" s="12" t="str">
        <f>IF(A121&gt;0,VLOOKUP(A121,' 2_Measures'!$B$3:$K$62,3,0),"-")</f>
        <v>The MaaS solution is aimed at improving smart mobility in the metropolitan area. An integrated multimodal travel planner will be developed. It will provide insights into mobility demand and the basis for further integration of mobility operators.</v>
      </c>
      <c r="D121" s="89">
        <f>IF(A121&gt;0,VLOOKUP(A121,' 2_Measures'!$B$3:$K$62,7,0),"-")</f>
        <v>45170</v>
      </c>
      <c r="E121" s="89">
        <f>IF(A121&gt;0,VLOOKUP(A121,' 2_Measures'!$B$3:$K$62,8,0),"-")</f>
        <v>45992</v>
      </c>
      <c r="F121" s="164" t="s">
        <v>514</v>
      </c>
      <c r="G121" s="95" t="s">
        <v>637</v>
      </c>
      <c r="H121" s="139" t="s">
        <v>638</v>
      </c>
      <c r="I121" s="96" t="s">
        <v>473</v>
      </c>
      <c r="J121" s="93" t="str">
        <f t="shared" si="15"/>
        <v>BOL_MS4_IND57</v>
      </c>
      <c r="K121" s="163" t="s">
        <v>633</v>
      </c>
      <c r="L121" s="164"/>
      <c r="M121" s="164"/>
      <c r="N121" s="164"/>
      <c r="O121" s="130">
        <v>500</v>
      </c>
      <c r="P121" s="183"/>
    </row>
    <row r="122" spans="1:16" ht="62">
      <c r="A122" s="92" t="s">
        <v>146</v>
      </c>
      <c r="B122" s="92" t="str">
        <f>IF(A122&gt;0,VLOOKUP(A122,' 2_Measures'!$B$3:$K$62,2,0),"-")</f>
        <v>MS6: MaaS</v>
      </c>
      <c r="C122" s="12" t="str">
        <f>IF(A122&gt;0,VLOOKUP(A122,' 2_Measures'!$B$3:$K$62,3,0),"-")</f>
        <v>The MaaS solution is aimed at improving smart mobility in the metropolitan area. An integrated multimodal travel planner will be developed. It will provide insights into mobility demand and the basis for further integration of mobility operators.</v>
      </c>
      <c r="D122" s="89">
        <f>IF(A122&gt;0,VLOOKUP(A122,' 2_Measures'!$B$3:$K$62,7,0),"-")</f>
        <v>45170</v>
      </c>
      <c r="E122" s="89">
        <f>IF(A122&gt;0,VLOOKUP(A122,' 2_Measures'!$B$3:$K$62,8,0),"-")</f>
        <v>45992</v>
      </c>
      <c r="F122" s="164" t="s">
        <v>519</v>
      </c>
      <c r="G122" s="95" t="s">
        <v>639</v>
      </c>
      <c r="H122" s="139" t="s">
        <v>640</v>
      </c>
      <c r="I122" s="96" t="s">
        <v>473</v>
      </c>
      <c r="J122" s="93" t="str">
        <f t="shared" si="15"/>
        <v>BOL_MS4_IND58</v>
      </c>
      <c r="K122" s="163" t="s">
        <v>633</v>
      </c>
      <c r="L122" s="164"/>
      <c r="M122" s="164"/>
      <c r="N122" s="164"/>
      <c r="O122" s="130">
        <v>100</v>
      </c>
      <c r="P122" s="183"/>
    </row>
    <row r="123" spans="1:16" ht="62">
      <c r="A123" s="92" t="s">
        <v>164</v>
      </c>
      <c r="B123" s="92" t="str">
        <f>IF(A123&gt;0,VLOOKUP(A123,' 2_Measures'!$B$3:$K$62,2,0),"-")</f>
        <v>MS9: Citizen Mobility App / Micro-incentives programme</v>
      </c>
      <c r="C123" s="12" t="str">
        <f>IF(A123&gt;0,VLOOKUP(A123,' 2_Measures'!$B$3:$K$62,3,0),"-")</f>
        <v>Micro-incentives programme solution via the Citizen Mobility App will support the increase of PT share and the MaaS pilot implementation. SPINE tests will include part of the population of the city of Bologna.</v>
      </c>
      <c r="D123" s="89">
        <f>IF(A123&gt;0,VLOOKUP(A123,' 2_Measures'!$B$3:$K$62,7,0),"-")</f>
        <v>45170</v>
      </c>
      <c r="E123" s="89">
        <f>IF(A123&gt;0,VLOOKUP(A123,' 2_Measures'!$B$3:$K$62,8,0),"-")</f>
        <v>45992</v>
      </c>
      <c r="F123" s="164" t="s">
        <v>568</v>
      </c>
      <c r="G123" s="163" t="s">
        <v>569</v>
      </c>
      <c r="H123" s="102" t="s">
        <v>641</v>
      </c>
      <c r="I123" s="96" t="s">
        <v>473</v>
      </c>
      <c r="J123" s="93" t="str">
        <f t="shared" si="15"/>
        <v>BOL_MS7_IND59</v>
      </c>
      <c r="K123" s="163" t="s">
        <v>633</v>
      </c>
      <c r="L123" s="164"/>
      <c r="M123" s="164"/>
      <c r="N123" s="164"/>
      <c r="O123" s="163" t="s">
        <v>642</v>
      </c>
      <c r="P123" s="183"/>
    </row>
    <row r="124" spans="1:16">
      <c r="A124" s="5"/>
      <c r="B124" s="5" t="str">
        <f>IF(A124&gt;0,VLOOKUP(A124,' 2_Measures'!$B$3:$K$62,2,0),"-")</f>
        <v>-</v>
      </c>
      <c r="C124" s="12" t="str">
        <f>IF(A124&gt;0,VLOOKUP(A124,' 2_Measures'!$B$3:$K$62,3,0),"-")</f>
        <v>-</v>
      </c>
      <c r="D124" s="89" t="str">
        <f>IF(A124&gt;0,VLOOKUP(A124,' 2_Measures'!$B$3:$K$62,7,0),"-")</f>
        <v>-</v>
      </c>
      <c r="E124" s="89" t="str">
        <f>IF(A124&gt;0,VLOOKUP(A124,' 2_Measures'!$B$3:$K$62,8,0),"-")</f>
        <v>-</v>
      </c>
      <c r="F124" s="71"/>
      <c r="G124" s="62"/>
      <c r="H124" s="72"/>
      <c r="I124" s="6"/>
      <c r="J124" s="12" t="str">
        <f t="shared" si="15"/>
        <v>_</v>
      </c>
      <c r="K124" s="62"/>
      <c r="L124" s="71"/>
      <c r="M124" s="71"/>
      <c r="N124" s="71"/>
      <c r="O124" s="62"/>
      <c r="P124" s="85"/>
    </row>
    <row r="125" spans="1:16" ht="116">
      <c r="A125" s="5" t="s">
        <v>253</v>
      </c>
      <c r="B125" s="5" t="str">
        <f>IF(A125&gt;0,VLOOKUP(A125,' 2_Measures'!$B$3:$K$62,2,0),"-")</f>
        <v>MS12: Smart parking management</v>
      </c>
      <c r="C125" s="12" t="str">
        <f>IF(A125&gt;0,VLOOKUP(A125,' 2_Measures'!$B$3:$K$62,3,0),"-")</f>
        <v>Installation of 150 sensors in chosen locations in the City center to monitor parking data and create parking services leveraging PT use.</v>
      </c>
      <c r="D125" s="89">
        <f>IF(A125&gt;0,VLOOKUP(A125,' 2_Measures'!$B$3:$K$62,7,0),"-")</f>
        <v>45078</v>
      </c>
      <c r="E125" s="89">
        <f>IF(A125&gt;0,VLOOKUP(A125,' 2_Measures'!$B$3:$K$62,8,0),"-")</f>
        <v>46357</v>
      </c>
      <c r="F125" s="59" t="s">
        <v>436</v>
      </c>
      <c r="G125" s="57" t="s">
        <v>437</v>
      </c>
      <c r="H125" s="63" t="s">
        <v>643</v>
      </c>
      <c r="I125" s="6" t="s">
        <v>439</v>
      </c>
      <c r="J125" s="12" t="str">
        <f t="shared" si="15"/>
        <v>GDYN_MS1_IND1</v>
      </c>
      <c r="K125" s="154" t="s">
        <v>644</v>
      </c>
      <c r="L125" s="71"/>
      <c r="M125" s="71"/>
      <c r="N125" s="71"/>
      <c r="O125" s="165">
        <f>0.35*1.3</f>
        <v>0.45499999999999996</v>
      </c>
      <c r="P125" s="85"/>
    </row>
    <row r="126" spans="1:16" ht="116">
      <c r="A126" s="5" t="s">
        <v>258</v>
      </c>
      <c r="B126" s="5" t="str">
        <f>IF(A126&gt;0,VLOOKUP(A126,' 2_Measures'!$B$3:$K$62,2,0),"-")</f>
        <v>MS1: Multimodal hubs / Integration of modes &amp; ticketing</v>
      </c>
      <c r="C126" s="12" t="str">
        <f>IF(A126&gt;0,VLOOKUP(A126,' 2_Measures'!$B$3:$K$62,3,0),"-")</f>
        <v>PT mobility will be integrated and synchronized with other mobility services at the multimodal hub.</v>
      </c>
      <c r="D126" s="89">
        <f>IF(A126&gt;0,VLOOKUP(A126,' 2_Measures'!$B$3:$K$62,7,0),"-")</f>
        <v>45200</v>
      </c>
      <c r="E126" s="89">
        <f>IF(A126&gt;0,VLOOKUP(A126,' 2_Measures'!$B$3:$K$62,8,0),"-")</f>
        <v>45809</v>
      </c>
      <c r="F126" s="59" t="s">
        <v>436</v>
      </c>
      <c r="G126" s="57" t="s">
        <v>437</v>
      </c>
      <c r="H126" s="57" t="s">
        <v>645</v>
      </c>
      <c r="I126" s="6" t="s">
        <v>439</v>
      </c>
      <c r="J126" s="12" t="str">
        <f t="shared" ref="J126:J129" si="18">CONCATENATE(A126,"_",F126)</f>
        <v>GDYN_MS2_IND1</v>
      </c>
      <c r="K126" s="166" t="s">
        <v>441</v>
      </c>
      <c r="L126" s="71"/>
      <c r="M126" s="71"/>
      <c r="N126" s="71"/>
      <c r="O126" s="166" t="s">
        <v>441</v>
      </c>
      <c r="P126" s="85"/>
    </row>
    <row r="127" spans="1:16" ht="116">
      <c r="A127" s="5" t="s">
        <v>263</v>
      </c>
      <c r="B127" s="5" t="str">
        <f>IF(A127&gt;0,VLOOKUP(A127,' 2_Measures'!$B$3:$K$62,2,0),"-")</f>
        <v>MS1: Multimodal hubs / Integration of parking guiding system</v>
      </c>
      <c r="C127" s="12" t="str">
        <f>IF(A127&gt;0,VLOOKUP(A127,' 2_Measures'!$B$3:$K$62,3,0),"-")</f>
        <v>Purchase and installation of digital signages for infotainment and ads.</v>
      </c>
      <c r="D127" s="89">
        <f>IF(A127&gt;0,VLOOKUP(A127,' 2_Measures'!$B$3:$K$62,7,0),"-")</f>
        <v>45078</v>
      </c>
      <c r="E127" s="89">
        <f>IF(A127&gt;0,VLOOKUP(A127,' 2_Measures'!$B$3:$K$62,8,0),"-")</f>
        <v>46174</v>
      </c>
      <c r="F127" s="59" t="s">
        <v>436</v>
      </c>
      <c r="G127" s="57" t="s">
        <v>437</v>
      </c>
      <c r="H127" s="57" t="s">
        <v>645</v>
      </c>
      <c r="I127" s="6" t="s">
        <v>439</v>
      </c>
      <c r="J127" s="12" t="str">
        <f t="shared" si="18"/>
        <v>GDYN_MS3_IND1</v>
      </c>
      <c r="K127" s="166" t="s">
        <v>441</v>
      </c>
      <c r="L127" s="71"/>
      <c r="M127" s="71"/>
      <c r="N127" s="71"/>
      <c r="O127" s="166" t="s">
        <v>441</v>
      </c>
      <c r="P127" s="85"/>
    </row>
    <row r="128" spans="1:16" ht="159.5">
      <c r="A128" s="5" t="s">
        <v>270</v>
      </c>
      <c r="B128" s="5" t="str">
        <f>IF(A128&gt;0,VLOOKUP(A128,' 2_Measures'!$B$3:$K$62,2,0),"-")</f>
        <v>MS13: Traffic Management / New lanes/ PT prioritizationservices</v>
      </c>
      <c r="C128" s="12" t="str">
        <f>IF(A128&gt;0,VLOOKUP(A128,' 2_Measures'!$B$3:$K$62,3,0),"-")</f>
        <v>Create priority systems for PT at traffic lights as well as increase the number and length of bus lanes to provide prioritization to PT. 
The traffic management measure includes features such as:
• On-Demand Hyper-Local Routing Algorithm (GDTM_MS4). Besides, in this particular case, there are no data available.
• Quality Management of Public Transport Data
• PT Priorization Quality Analysis
• PT Green Wave Quality Analysis
• Green Wave towards P&amp;R Areas Quality Analysis
• Parking Predictions for Dynamic Pricing (GDYN_MS1)</v>
      </c>
      <c r="D128" s="89">
        <f>IF(A128&gt;0,VLOOKUP(A128,' 2_Measures'!$B$3:$K$62,7,0),"-")</f>
        <v>45170</v>
      </c>
      <c r="E128" s="89">
        <f>IF(A128&gt;0,VLOOKUP(A128,' 2_Measures'!$B$3:$K$62,8,0),"-")</f>
        <v>45809</v>
      </c>
      <c r="F128" s="59" t="s">
        <v>436</v>
      </c>
      <c r="G128" s="57" t="s">
        <v>437</v>
      </c>
      <c r="H128" s="57" t="s">
        <v>645</v>
      </c>
      <c r="I128" s="6" t="s">
        <v>439</v>
      </c>
      <c r="J128" s="12" t="str">
        <f t="shared" si="18"/>
        <v>GDYN_MS5_IND1</v>
      </c>
      <c r="K128" s="166" t="s">
        <v>441</v>
      </c>
      <c r="L128" s="71"/>
      <c r="M128" s="71"/>
      <c r="N128" s="71"/>
      <c r="O128" s="166" t="s">
        <v>441</v>
      </c>
      <c r="P128" s="85"/>
    </row>
    <row r="129" spans="1:16" ht="116">
      <c r="A129" s="5" t="s">
        <v>253</v>
      </c>
      <c r="B129" s="5" t="str">
        <f>IF(A129&gt;0,VLOOKUP(A129,' 2_Measures'!$B$3:$K$62,2,0),"-")</f>
        <v>MS12: Smart parking management</v>
      </c>
      <c r="C129" s="12" t="str">
        <f>IF(A129&gt;0,VLOOKUP(A129,' 2_Measures'!$B$3:$K$62,3,0),"-")</f>
        <v>Installation of 150 sensors in chosen locations in the City center to monitor parking data and create parking services leveraging PT use.</v>
      </c>
      <c r="D129" s="89">
        <f>IF(A129&gt;0,VLOOKUP(A129,' 2_Measures'!$B$3:$K$62,7,0),"-")</f>
        <v>45078</v>
      </c>
      <c r="E129" s="89">
        <f>IF(A129&gt;0,VLOOKUP(A129,' 2_Measures'!$B$3:$K$62,8,0),"-")</f>
        <v>46357</v>
      </c>
      <c r="F129" s="59" t="s">
        <v>442</v>
      </c>
      <c r="G129" s="57" t="s">
        <v>443</v>
      </c>
      <c r="H129" s="65" t="s">
        <v>646</v>
      </c>
      <c r="I129" s="6" t="s">
        <v>445</v>
      </c>
      <c r="J129" s="12" t="str">
        <f t="shared" si="18"/>
        <v>GDYN_MS1_IND2</v>
      </c>
      <c r="K129" s="127" t="s">
        <v>647</v>
      </c>
      <c r="L129" s="71"/>
      <c r="M129" s="71"/>
      <c r="N129" s="71"/>
      <c r="O129" s="154" t="s">
        <v>648</v>
      </c>
      <c r="P129" s="237"/>
    </row>
    <row r="130" spans="1:16" ht="116">
      <c r="A130" s="5" t="s">
        <v>258</v>
      </c>
      <c r="B130" s="5" t="str">
        <f>IF(A130&gt;0,VLOOKUP(A130,' 2_Measures'!$B$3:$K$62,2,0),"-")</f>
        <v>MS1: Multimodal hubs / Integration of modes &amp; ticketing</v>
      </c>
      <c r="C130" s="12" t="str">
        <f>IF(A130&gt;0,VLOOKUP(A130,' 2_Measures'!$B$3:$K$62,3,0),"-")</f>
        <v>PT mobility will be integrated and synchronized with other mobility services at the multimodal hub.</v>
      </c>
      <c r="D130" s="89">
        <f>IF(A130&gt;0,VLOOKUP(A130,' 2_Measures'!$B$3:$K$62,7,0),"-")</f>
        <v>45200</v>
      </c>
      <c r="E130" s="89">
        <f>IF(A130&gt;0,VLOOKUP(A130,' 2_Measures'!$B$3:$K$62,8,0),"-")</f>
        <v>45809</v>
      </c>
      <c r="F130" s="59" t="s">
        <v>442</v>
      </c>
      <c r="G130" s="57" t="s">
        <v>443</v>
      </c>
      <c r="H130" s="65" t="s">
        <v>646</v>
      </c>
      <c r="I130" s="6" t="s">
        <v>445</v>
      </c>
      <c r="J130" s="12" t="str">
        <f t="shared" ref="J130:J154" si="19">CONCATENATE(A130,"_",F130)</f>
        <v>GDYN_MS2_IND2</v>
      </c>
      <c r="K130" s="72" t="s">
        <v>441</v>
      </c>
      <c r="L130" s="71"/>
      <c r="M130" s="71"/>
      <c r="N130" s="71"/>
      <c r="O130" s="72" t="s">
        <v>441</v>
      </c>
      <c r="P130" s="237"/>
    </row>
    <row r="131" spans="1:16" ht="116">
      <c r="A131" s="5" t="s">
        <v>263</v>
      </c>
      <c r="B131" s="5" t="str">
        <f>IF(A131&gt;0,VLOOKUP(A131,' 2_Measures'!$B$3:$K$62,2,0),"-")</f>
        <v>MS1: Multimodal hubs / Integration of parking guiding system</v>
      </c>
      <c r="C131" s="12" t="str">
        <f>IF(A131&gt;0,VLOOKUP(A131,' 2_Measures'!$B$3:$K$62,3,0),"-")</f>
        <v>Purchase and installation of digital signages for infotainment and ads.</v>
      </c>
      <c r="D131" s="89">
        <f>IF(A131&gt;0,VLOOKUP(A131,' 2_Measures'!$B$3:$K$62,7,0),"-")</f>
        <v>45078</v>
      </c>
      <c r="E131" s="89">
        <f>IF(A131&gt;0,VLOOKUP(A131,' 2_Measures'!$B$3:$K$62,8,0),"-")</f>
        <v>46174</v>
      </c>
      <c r="F131" s="59" t="s">
        <v>442</v>
      </c>
      <c r="G131" s="57" t="s">
        <v>443</v>
      </c>
      <c r="H131" s="65" t="s">
        <v>646</v>
      </c>
      <c r="I131" s="6" t="s">
        <v>445</v>
      </c>
      <c r="J131" s="12" t="str">
        <f t="shared" si="19"/>
        <v>GDYN_MS3_IND2</v>
      </c>
      <c r="K131" s="72" t="s">
        <v>441</v>
      </c>
      <c r="L131" s="71"/>
      <c r="M131" s="71"/>
      <c r="N131" s="71"/>
      <c r="O131" s="72" t="s">
        <v>441</v>
      </c>
      <c r="P131" s="237"/>
    </row>
    <row r="132" spans="1:16" ht="159.5">
      <c r="A132" s="5" t="s">
        <v>270</v>
      </c>
      <c r="B132" s="5" t="str">
        <f>IF(A132&gt;0,VLOOKUP(A132,' 2_Measures'!$B$3:$K$62,2,0),"-")</f>
        <v>MS13: Traffic Management / New lanes/ PT prioritizationservices</v>
      </c>
      <c r="C132" s="12" t="str">
        <f>IF(A132&gt;0,VLOOKUP(A132,' 2_Measures'!$B$3:$K$62,3,0),"-")</f>
        <v>Create priority systems for PT at traffic lights as well as increase the number and length of bus lanes to provide prioritization to PT. 
The traffic management measure includes features such as:
• On-Demand Hyper-Local Routing Algorithm (GDTM_MS4). Besides, in this particular case, there are no data available.
• Quality Management of Public Transport Data
• PT Priorization Quality Analysis
• PT Green Wave Quality Analysis
• Green Wave towards P&amp;R Areas Quality Analysis
• Parking Predictions for Dynamic Pricing (GDYN_MS1)</v>
      </c>
      <c r="D132" s="89">
        <f>IF(A132&gt;0,VLOOKUP(A132,' 2_Measures'!$B$3:$K$62,7,0),"-")</f>
        <v>45170</v>
      </c>
      <c r="E132" s="89">
        <f>IF(A132&gt;0,VLOOKUP(A132,' 2_Measures'!$B$3:$K$62,8,0),"-")</f>
        <v>45809</v>
      </c>
      <c r="F132" s="59" t="s">
        <v>442</v>
      </c>
      <c r="G132" s="57" t="s">
        <v>443</v>
      </c>
      <c r="H132" s="65" t="s">
        <v>646</v>
      </c>
      <c r="I132" s="6" t="s">
        <v>445</v>
      </c>
      <c r="J132" s="12" t="str">
        <f t="shared" si="19"/>
        <v>GDYN_MS5_IND2</v>
      </c>
      <c r="K132" s="72" t="s">
        <v>441</v>
      </c>
      <c r="L132" s="62"/>
      <c r="M132" s="71"/>
      <c r="N132" s="62"/>
      <c r="O132" s="72" t="s">
        <v>441</v>
      </c>
      <c r="P132" s="237"/>
    </row>
    <row r="133" spans="1:16" ht="116">
      <c r="A133" s="5" t="s">
        <v>253</v>
      </c>
      <c r="B133" s="5" t="str">
        <f>IF(A133&gt;0,VLOOKUP(A133,' 2_Measures'!$B$3:$K$62,2,0),"-")</f>
        <v>MS12: Smart parking management</v>
      </c>
      <c r="C133" s="12" t="str">
        <f>IF(A133&gt;0,VLOOKUP(A133,' 2_Measures'!$B$3:$K$62,3,0),"-")</f>
        <v>Installation of 150 sensors in chosen locations in the City center to monitor parking data and create parking services leveraging PT use.</v>
      </c>
      <c r="D133" s="89">
        <v>45100</v>
      </c>
      <c r="E133" s="89">
        <v>46014</v>
      </c>
      <c r="F133" s="59" t="s">
        <v>448</v>
      </c>
      <c r="G133" s="57" t="s">
        <v>449</v>
      </c>
      <c r="H133" s="63" t="s">
        <v>649</v>
      </c>
      <c r="I133" s="6" t="s">
        <v>445</v>
      </c>
      <c r="J133" s="12" t="str">
        <f t="shared" si="19"/>
        <v>GDYN_MS1_IND3</v>
      </c>
      <c r="K133" s="62" t="s">
        <v>451</v>
      </c>
      <c r="L133" s="62"/>
      <c r="M133" s="71"/>
      <c r="N133" s="62"/>
      <c r="O133" s="127" t="s">
        <v>650</v>
      </c>
      <c r="P133" s="62"/>
    </row>
    <row r="134" spans="1:16" ht="116">
      <c r="A134" s="5" t="s">
        <v>258</v>
      </c>
      <c r="B134" s="5" t="str">
        <f>IF(A134&gt;0,VLOOKUP(A134,' 2_Measures'!$B$3:$K$62,2,0),"-")</f>
        <v>MS1: Multimodal hubs / Integration of modes &amp; ticketing</v>
      </c>
      <c r="C134" s="12" t="str">
        <f>IF(A134&gt;0,VLOOKUP(A134,' 2_Measures'!$B$3:$K$62,3,0),"-")</f>
        <v>PT mobility will be integrated and synchronized with other mobility services at the multimodal hub.</v>
      </c>
      <c r="D134" s="89">
        <v>45100</v>
      </c>
      <c r="E134" s="89">
        <v>46014</v>
      </c>
      <c r="F134" s="59" t="s">
        <v>448</v>
      </c>
      <c r="G134" s="57" t="s">
        <v>449</v>
      </c>
      <c r="H134" s="63" t="s">
        <v>649</v>
      </c>
      <c r="I134" s="6" t="s">
        <v>445</v>
      </c>
      <c r="J134" s="12" t="str">
        <f t="shared" ref="J134" si="20">CONCATENATE(A134,"_",F134)</f>
        <v>GDYN_MS2_IND3</v>
      </c>
      <c r="K134" s="62" t="s">
        <v>441</v>
      </c>
      <c r="L134" s="62"/>
      <c r="M134" s="71"/>
      <c r="N134" s="62"/>
      <c r="O134" s="62" t="s">
        <v>441</v>
      </c>
      <c r="P134" s="62"/>
    </row>
    <row r="135" spans="1:16" ht="116">
      <c r="A135" s="5" t="s">
        <v>263</v>
      </c>
      <c r="B135" s="5" t="str">
        <f>IF(A135&gt;0,VLOOKUP(A135,' 2_Measures'!$B$3:$K$62,2,0),"-")</f>
        <v>MS1: Multimodal hubs / Integration of parking guiding system</v>
      </c>
      <c r="C135" s="12" t="str">
        <f>IF(A135&gt;0,VLOOKUP(A135,' 2_Measures'!$B$3:$K$62,3,0),"-")</f>
        <v>Purchase and installation of digital signages for infotainment and ads.</v>
      </c>
      <c r="D135" s="89">
        <v>45100</v>
      </c>
      <c r="E135" s="89">
        <v>46014</v>
      </c>
      <c r="F135" s="59" t="s">
        <v>448</v>
      </c>
      <c r="G135" s="57" t="s">
        <v>449</v>
      </c>
      <c r="H135" s="63" t="s">
        <v>649</v>
      </c>
      <c r="I135" s="6" t="s">
        <v>445</v>
      </c>
      <c r="J135" s="12" t="str">
        <f t="shared" si="19"/>
        <v>GDYN_MS3_IND3</v>
      </c>
      <c r="K135" s="62" t="s">
        <v>441</v>
      </c>
      <c r="L135" s="62"/>
      <c r="M135" s="71"/>
      <c r="N135" s="62"/>
      <c r="O135" s="62" t="s">
        <v>441</v>
      </c>
      <c r="P135" s="62"/>
    </row>
    <row r="136" spans="1:16" ht="159.5">
      <c r="A136" s="5" t="s">
        <v>270</v>
      </c>
      <c r="B136" s="5" t="str">
        <f>IF(A136&gt;0,VLOOKUP(A136,' 2_Measures'!$B$3:$K$62,2,0),"-")</f>
        <v>MS13: Traffic Management / New lanes/ PT prioritizationservices</v>
      </c>
      <c r="C136" s="12" t="str">
        <f>IF(A136&gt;0,VLOOKUP(A136,' 2_Measures'!$B$3:$K$62,3,0),"-")</f>
        <v>Create priority systems for PT at traffic lights as well as increase the number and length of bus lanes to provide prioritization to PT. 
The traffic management measure includes features such as:
• On-Demand Hyper-Local Routing Algorithm (GDTM_MS4). Besides, in this particular case, there are no data available.
• Quality Management of Public Transport Data
• PT Priorization Quality Analysis
• PT Green Wave Quality Analysis
• Green Wave towards P&amp;R Areas Quality Analysis
• Parking Predictions for Dynamic Pricing (GDYN_MS1)</v>
      </c>
      <c r="D136" s="89">
        <v>45100</v>
      </c>
      <c r="E136" s="89">
        <v>46014</v>
      </c>
      <c r="F136" s="59" t="s">
        <v>448</v>
      </c>
      <c r="G136" s="57" t="s">
        <v>449</v>
      </c>
      <c r="H136" s="63" t="s">
        <v>649</v>
      </c>
      <c r="I136" s="6" t="s">
        <v>445</v>
      </c>
      <c r="J136" s="12" t="str">
        <f t="shared" si="19"/>
        <v>GDYN_MS5_IND3</v>
      </c>
      <c r="K136" s="62" t="s">
        <v>441</v>
      </c>
      <c r="L136" s="62"/>
      <c r="M136" s="71"/>
      <c r="N136" s="62"/>
      <c r="O136" s="62" t="s">
        <v>441</v>
      </c>
      <c r="P136" s="62"/>
    </row>
    <row r="137" spans="1:16" ht="72.5">
      <c r="A137" s="5" t="s">
        <v>253</v>
      </c>
      <c r="B137" s="5" t="str">
        <f>IF(A137&gt;0,VLOOKUP(A137,' 2_Measures'!$B$3:$K$62,2,0),"-")</f>
        <v>MS12: Smart parking management</v>
      </c>
      <c r="C137" s="12" t="str">
        <f>IF(A137&gt;0,VLOOKUP(A137,' 2_Measures'!$B$3:$K$62,3,0),"-")</f>
        <v>Installation of 150 sensors in chosen locations in the City center to monitor parking data and create parking services leveraging PT use.</v>
      </c>
      <c r="D137" s="89">
        <v>45100</v>
      </c>
      <c r="E137" s="89">
        <v>46014</v>
      </c>
      <c r="F137" s="59" t="s">
        <v>458</v>
      </c>
      <c r="G137" s="57" t="s">
        <v>459</v>
      </c>
      <c r="H137" s="65" t="s">
        <v>651</v>
      </c>
      <c r="I137" s="6" t="s">
        <v>461</v>
      </c>
      <c r="J137" s="12" t="str">
        <f t="shared" si="19"/>
        <v>GDYN_MS1_IND6</v>
      </c>
      <c r="K137" s="72" t="s">
        <v>652</v>
      </c>
      <c r="L137" s="71"/>
      <c r="M137" s="71"/>
      <c r="N137" s="71"/>
      <c r="O137" s="127" t="s">
        <v>653</v>
      </c>
      <c r="P137" s="85"/>
    </row>
    <row r="138" spans="1:16" ht="58">
      <c r="A138" s="5" t="s">
        <v>258</v>
      </c>
      <c r="B138" s="5" t="str">
        <f>IF(A138&gt;0,VLOOKUP(A138,' 2_Measures'!$B$3:$K$62,2,0),"-")</f>
        <v>MS1: Multimodal hubs / Integration of modes &amp; ticketing</v>
      </c>
      <c r="C138" s="12" t="str">
        <f>IF(A138&gt;0,VLOOKUP(A138,' 2_Measures'!$B$3:$K$62,3,0),"-")</f>
        <v>PT mobility will be integrated and synchronized with other mobility services at the multimodal hub.</v>
      </c>
      <c r="D138" s="89">
        <v>45100</v>
      </c>
      <c r="E138" s="89">
        <v>46014</v>
      </c>
      <c r="F138" s="59" t="s">
        <v>458</v>
      </c>
      <c r="G138" s="57" t="s">
        <v>459</v>
      </c>
      <c r="H138" s="63" t="s">
        <v>654</v>
      </c>
      <c r="I138" s="6" t="s">
        <v>461</v>
      </c>
      <c r="J138" s="12" t="str">
        <f t="shared" si="19"/>
        <v>GDYN_MS2_IND6</v>
      </c>
      <c r="K138" s="72" t="s">
        <v>441</v>
      </c>
      <c r="L138" s="71"/>
      <c r="M138" s="71"/>
      <c r="N138" s="71"/>
      <c r="O138" s="72" t="s">
        <v>441</v>
      </c>
      <c r="P138" s="85"/>
    </row>
    <row r="139" spans="1:16" ht="159.5">
      <c r="A139" s="5" t="s">
        <v>270</v>
      </c>
      <c r="B139" s="5" t="str">
        <f>IF(A139&gt;0,VLOOKUP(A139,' 2_Measures'!$B$3:$K$62,2,0),"-")</f>
        <v>MS13: Traffic Management / New lanes/ PT prioritizationservices</v>
      </c>
      <c r="C139" s="12" t="str">
        <f>IF(A139&gt;0,VLOOKUP(A139,' 2_Measures'!$B$3:$K$62,3,0),"-")</f>
        <v>Create priority systems for PT at traffic lights as well as increase the number and length of bus lanes to provide prioritization to PT. 
The traffic management measure includes features such as:
• On-Demand Hyper-Local Routing Algorithm (GDTM_MS4). Besides, in this particular case, there are no data available.
• Quality Management of Public Transport Data
• PT Priorization Quality Analysis
• PT Green Wave Quality Analysis
• Green Wave towards P&amp;R Areas Quality Analysis
• Parking Predictions for Dynamic Pricing (GDYN_MS1)</v>
      </c>
      <c r="D139" s="89">
        <v>45100</v>
      </c>
      <c r="E139" s="89">
        <v>46014</v>
      </c>
      <c r="F139" s="59" t="s">
        <v>458</v>
      </c>
      <c r="G139" s="57" t="s">
        <v>459</v>
      </c>
      <c r="H139" s="63" t="s">
        <v>655</v>
      </c>
      <c r="I139" s="6" t="s">
        <v>461</v>
      </c>
      <c r="J139" s="12" t="str">
        <f t="shared" si="19"/>
        <v>GDYN_MS5_IND6</v>
      </c>
      <c r="K139" s="72" t="s">
        <v>441</v>
      </c>
      <c r="L139" s="71"/>
      <c r="M139" s="71"/>
      <c r="N139" s="71"/>
      <c r="O139" s="72" t="s">
        <v>441</v>
      </c>
      <c r="P139" s="85"/>
    </row>
    <row r="140" spans="1:16" ht="58">
      <c r="A140" s="5" t="s">
        <v>253</v>
      </c>
      <c r="B140" s="5" t="str">
        <f>IF(A140&gt;0,VLOOKUP(A140,' 2_Measures'!$B$3:$K$62,2,0),"-")</f>
        <v>MS12: Smart parking management</v>
      </c>
      <c r="C140" s="12" t="str">
        <f>IF(A140&gt;0,VLOOKUP(A140,' 2_Measures'!$B$3:$K$62,3,0),"-")</f>
        <v>Installation of 150 sensors in chosen locations in the City center to monitor parking data and create parking services leveraging PT use.</v>
      </c>
      <c r="D140" s="89">
        <v>45100</v>
      </c>
      <c r="E140" s="89">
        <v>46014</v>
      </c>
      <c r="F140" s="71" t="s">
        <v>602</v>
      </c>
      <c r="G140" s="68" t="s">
        <v>603</v>
      </c>
      <c r="H140" s="64" t="s">
        <v>604</v>
      </c>
      <c r="I140" s="6" t="s">
        <v>498</v>
      </c>
      <c r="J140" s="12" t="str">
        <f t="shared" si="19"/>
        <v>GDYN_MS1_IND11</v>
      </c>
      <c r="K140" s="71" t="s">
        <v>656</v>
      </c>
      <c r="L140" s="71"/>
      <c r="M140" s="71"/>
      <c r="N140" s="71"/>
      <c r="O140" s="160" t="s">
        <v>657</v>
      </c>
      <c r="P140" s="85"/>
    </row>
    <row r="141" spans="1:16" ht="58">
      <c r="A141" s="5" t="s">
        <v>258</v>
      </c>
      <c r="B141" s="5" t="str">
        <f>IF(A141&gt;0,VLOOKUP(A141,' 2_Measures'!$B$3:$K$62,2,0),"-")</f>
        <v>MS1: Multimodal hubs / Integration of modes &amp; ticketing</v>
      </c>
      <c r="C141" s="12" t="str">
        <f>IF(A141&gt;0,VLOOKUP(A141,' 2_Measures'!$B$3:$K$62,3,0),"-")</f>
        <v>PT mobility will be integrated and synchronized with other mobility services at the multimodal hub.</v>
      </c>
      <c r="D141" s="89">
        <v>45100</v>
      </c>
      <c r="E141" s="89">
        <v>46014</v>
      </c>
      <c r="F141" s="71" t="s">
        <v>602</v>
      </c>
      <c r="G141" s="68" t="s">
        <v>603</v>
      </c>
      <c r="H141" s="64" t="s">
        <v>604</v>
      </c>
      <c r="I141" s="6" t="s">
        <v>498</v>
      </c>
      <c r="J141" s="12" t="str">
        <f t="shared" si="19"/>
        <v>GDYN_MS2_IND11</v>
      </c>
      <c r="K141" s="72" t="s">
        <v>441</v>
      </c>
      <c r="L141" s="71"/>
      <c r="M141" s="71"/>
      <c r="N141" s="71"/>
      <c r="O141" s="72" t="s">
        <v>441</v>
      </c>
      <c r="P141" s="85"/>
    </row>
    <row r="142" spans="1:16" ht="58">
      <c r="A142" s="5" t="s">
        <v>263</v>
      </c>
      <c r="B142" s="5" t="str">
        <f>IF(A142&gt;0,VLOOKUP(A142,' 2_Measures'!$B$3:$K$62,2,0),"-")</f>
        <v>MS1: Multimodal hubs / Integration of parking guiding system</v>
      </c>
      <c r="C142" s="12" t="str">
        <f>IF(A142&gt;0,VLOOKUP(A142,' 2_Measures'!$B$3:$K$62,3,0),"-")</f>
        <v>Purchase and installation of digital signages for infotainment and ads.</v>
      </c>
      <c r="D142" s="89">
        <v>45100</v>
      </c>
      <c r="E142" s="89">
        <v>46014</v>
      </c>
      <c r="F142" s="71" t="s">
        <v>602</v>
      </c>
      <c r="G142" s="68" t="s">
        <v>603</v>
      </c>
      <c r="H142" s="64" t="s">
        <v>604</v>
      </c>
      <c r="I142" s="6" t="s">
        <v>498</v>
      </c>
      <c r="J142" s="12" t="str">
        <f t="shared" si="19"/>
        <v>GDYN_MS3_IND11</v>
      </c>
      <c r="K142" s="72" t="s">
        <v>441</v>
      </c>
      <c r="L142" s="71"/>
      <c r="M142" s="71"/>
      <c r="N142" s="71"/>
      <c r="O142" s="72" t="s">
        <v>441</v>
      </c>
      <c r="P142" s="85"/>
    </row>
    <row r="143" spans="1:16" ht="159.5">
      <c r="A143" s="5" t="s">
        <v>270</v>
      </c>
      <c r="B143" s="5" t="str">
        <f>IF(A143&gt;0,VLOOKUP(A143,' 2_Measures'!$B$3:$K$62,2,0),"-")</f>
        <v>MS13: Traffic Management / New lanes/ PT prioritizationservices</v>
      </c>
      <c r="C143" s="12" t="str">
        <f>IF(A143&gt;0,VLOOKUP(A143,' 2_Measures'!$B$3:$K$62,3,0),"-")</f>
        <v>Create priority systems for PT at traffic lights as well as increase the number and length of bus lanes to provide prioritization to PT. 
The traffic management measure includes features such as:
• On-Demand Hyper-Local Routing Algorithm (GDTM_MS4). Besides, in this particular case, there are no data available.
• Quality Management of Public Transport Data
• PT Priorization Quality Analysis
• PT Green Wave Quality Analysis
• Green Wave towards P&amp;R Areas Quality Analysis
• Parking Predictions for Dynamic Pricing (GDYN_MS1)</v>
      </c>
      <c r="D143" s="89">
        <v>45100</v>
      </c>
      <c r="E143" s="89">
        <v>46014</v>
      </c>
      <c r="F143" s="71" t="s">
        <v>602</v>
      </c>
      <c r="G143" s="68" t="s">
        <v>603</v>
      </c>
      <c r="H143" s="64" t="s">
        <v>604</v>
      </c>
      <c r="I143" s="6" t="s">
        <v>498</v>
      </c>
      <c r="J143" s="12" t="str">
        <f t="shared" si="19"/>
        <v>GDYN_MS5_IND11</v>
      </c>
      <c r="K143" s="72" t="s">
        <v>441</v>
      </c>
      <c r="L143" s="71"/>
      <c r="M143" s="71"/>
      <c r="N143" s="71"/>
      <c r="O143" s="72" t="s">
        <v>441</v>
      </c>
      <c r="P143" s="85"/>
    </row>
    <row r="144" spans="1:16" ht="58">
      <c r="A144" s="5" t="s">
        <v>253</v>
      </c>
      <c r="B144" s="5" t="str">
        <f>IF(A144&gt;0,VLOOKUP(A144,' 2_Measures'!$B$3:$K$62,2,0),"-")</f>
        <v>MS12: Smart parking management</v>
      </c>
      <c r="C144" s="12" t="str">
        <f>IF(A144&gt;0,VLOOKUP(A144,' 2_Measures'!$B$3:$K$62,3,0),"-")</f>
        <v>Installation of 150 sensors in chosen locations in the City center to monitor parking data and create parking services leveraging PT use.</v>
      </c>
      <c r="D144" s="89">
        <v>45100</v>
      </c>
      <c r="E144" s="89">
        <v>46014</v>
      </c>
      <c r="F144" s="71" t="s">
        <v>546</v>
      </c>
      <c r="G144" s="62" t="s">
        <v>547</v>
      </c>
      <c r="H144" s="72" t="s">
        <v>658</v>
      </c>
      <c r="I144" s="6" t="s">
        <v>494</v>
      </c>
      <c r="J144" s="12" t="str">
        <f t="shared" si="19"/>
        <v>GDYN_MS1_IND41</v>
      </c>
      <c r="K144" s="86">
        <v>4840</v>
      </c>
      <c r="L144" s="71"/>
      <c r="M144" s="71"/>
      <c r="N144" s="71"/>
      <c r="O144" s="62">
        <v>4000</v>
      </c>
      <c r="P144" s="85"/>
    </row>
    <row r="145" spans="1:16" ht="58">
      <c r="A145" s="5" t="s">
        <v>258</v>
      </c>
      <c r="B145" s="5" t="str">
        <f>IF(A145&gt;0,VLOOKUP(A145,' 2_Measures'!$B$3:$K$62,2,0),"-")</f>
        <v>MS1: Multimodal hubs / Integration of modes &amp; ticketing</v>
      </c>
      <c r="C145" s="12" t="str">
        <f>IF(A145&gt;0,VLOOKUP(A145,' 2_Measures'!$B$3:$K$62,3,0),"-")</f>
        <v>PT mobility will be integrated and synchronized with other mobility services at the multimodal hub.</v>
      </c>
      <c r="D145" s="89">
        <v>45100</v>
      </c>
      <c r="E145" s="89">
        <v>46014</v>
      </c>
      <c r="F145" s="59" t="s">
        <v>491</v>
      </c>
      <c r="G145" s="57" t="s">
        <v>492</v>
      </c>
      <c r="H145" s="63" t="s">
        <v>493</v>
      </c>
      <c r="I145" s="6" t="s">
        <v>494</v>
      </c>
      <c r="J145" s="12" t="str">
        <f t="shared" si="19"/>
        <v>GDYN_MS2_IND45</v>
      </c>
      <c r="K145" s="62" t="s">
        <v>659</v>
      </c>
      <c r="L145" s="71"/>
      <c r="M145" s="71"/>
      <c r="N145" s="71"/>
      <c r="O145" s="62">
        <v>1</v>
      </c>
      <c r="P145" s="85"/>
    </row>
    <row r="146" spans="1:16" ht="58">
      <c r="A146" s="5" t="s">
        <v>263</v>
      </c>
      <c r="B146" s="5" t="str">
        <f>IF(A146&gt;0,VLOOKUP(A146,' 2_Measures'!$B$3:$K$62,2,0),"-")</f>
        <v>MS1: Multimodal hubs / Integration of parking guiding system</v>
      </c>
      <c r="C146" s="12" t="str">
        <f>IF(A146&gt;0,VLOOKUP(A146,' 2_Measures'!$B$3:$K$62,3,0),"-")</f>
        <v>Purchase and installation of digital signages for infotainment and ads.</v>
      </c>
      <c r="D146" s="89">
        <v>45100</v>
      </c>
      <c r="E146" s="89">
        <v>46014</v>
      </c>
      <c r="F146" s="59" t="s">
        <v>491</v>
      </c>
      <c r="G146" s="57" t="s">
        <v>492</v>
      </c>
      <c r="H146" s="63" t="s">
        <v>493</v>
      </c>
      <c r="I146" s="6" t="s">
        <v>494</v>
      </c>
      <c r="J146" s="12" t="str">
        <f t="shared" si="19"/>
        <v>GDYN_MS3_IND45</v>
      </c>
      <c r="K146" s="72" t="s">
        <v>441</v>
      </c>
      <c r="L146" s="71"/>
      <c r="M146" s="71"/>
      <c r="N146" s="71"/>
      <c r="O146" s="72" t="s">
        <v>441</v>
      </c>
      <c r="P146" s="85"/>
    </row>
    <row r="147" spans="1:16" ht="159.5">
      <c r="A147" s="5" t="s">
        <v>270</v>
      </c>
      <c r="B147" s="5" t="str">
        <f>IF(A147&gt;0,VLOOKUP(A147,' 2_Measures'!$B$3:$K$62,2,0),"-")</f>
        <v>MS13: Traffic Management / New lanes/ PT prioritizationservices</v>
      </c>
      <c r="C147" s="12" t="str">
        <f>IF(A147&gt;0,VLOOKUP(A147,' 2_Measures'!$B$3:$K$62,3,0),"-")</f>
        <v>Create priority systems for PT at traffic lights as well as increase the number and length of bus lanes to provide prioritization to PT. 
The traffic management measure includes features such as:
• On-Demand Hyper-Local Routing Algorithm (GDTM_MS4). Besides, in this particular case, there are no data available.
• Quality Management of Public Transport Data
• PT Priorization Quality Analysis
• PT Green Wave Quality Analysis
• Green Wave towards P&amp;R Areas Quality Analysis
• Parking Predictions for Dynamic Pricing (GDYN_MS1)</v>
      </c>
      <c r="D147" s="89">
        <v>45100</v>
      </c>
      <c r="E147" s="89">
        <v>46014</v>
      </c>
      <c r="F147" s="71" t="s">
        <v>660</v>
      </c>
      <c r="G147" s="63" t="s">
        <v>661</v>
      </c>
      <c r="H147" s="63" t="s">
        <v>662</v>
      </c>
      <c r="I147" s="6" t="s">
        <v>539</v>
      </c>
      <c r="J147" s="12" t="str">
        <f t="shared" si="19"/>
        <v>GDYN_MS5_IND60</v>
      </c>
      <c r="K147" s="87" t="s">
        <v>663</v>
      </c>
      <c r="L147" s="71"/>
      <c r="M147" s="71"/>
      <c r="N147" s="71"/>
      <c r="O147" s="72" t="s">
        <v>664</v>
      </c>
      <c r="P147" s="85"/>
    </row>
    <row r="148" spans="1:16">
      <c r="A148" s="85"/>
      <c r="B148" s="85" t="str">
        <f>IF(A148&gt;0,VLOOKUP(A148,' 2_Measures'!$B$3:$K$62,2,0),"-")</f>
        <v>-</v>
      </c>
      <c r="C148" s="85" t="str">
        <f>IF(A148&gt;0,VLOOKUP(A148,' 2_Measures'!$B$3:$K$62,3,0),"-")</f>
        <v>-</v>
      </c>
      <c r="D148" s="175"/>
      <c r="E148" s="175"/>
      <c r="F148" s="71"/>
      <c r="G148" s="68"/>
      <c r="H148" s="68"/>
      <c r="I148" s="85"/>
      <c r="J148" s="85" t="str">
        <f t="shared" si="19"/>
        <v>_</v>
      </c>
      <c r="K148" s="71"/>
      <c r="L148" s="71"/>
      <c r="M148" s="71"/>
      <c r="N148" s="71"/>
      <c r="O148" s="71"/>
      <c r="P148" s="85"/>
    </row>
    <row r="149" spans="1:16" ht="101.5">
      <c r="A149" s="5" t="s">
        <v>228</v>
      </c>
      <c r="B149" s="5" t="str">
        <f>IF(A149&gt;0,VLOOKUP(A149,' 2_Measures'!$B$3:$K$62,2,0),"-")</f>
        <v>MS1: Multiodal hubs</v>
      </c>
      <c r="C149" s="12" t="str">
        <f>IF(A149&gt;0,VLOOKUP(A149,'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49" s="89">
        <v>45100</v>
      </c>
      <c r="E149" s="89">
        <v>46014</v>
      </c>
      <c r="F149" s="71" t="s">
        <v>436</v>
      </c>
      <c r="G149" s="57" t="s">
        <v>437</v>
      </c>
      <c r="H149" s="63" t="s">
        <v>665</v>
      </c>
      <c r="I149" s="6" t="s">
        <v>439</v>
      </c>
      <c r="J149" s="12" t="str">
        <f t="shared" si="19"/>
        <v>LPGC_MS1_IND1</v>
      </c>
      <c r="K149" s="154" t="s">
        <v>666</v>
      </c>
      <c r="L149" s="71"/>
      <c r="M149" s="71"/>
      <c r="N149" s="71"/>
      <c r="O149" s="167">
        <f>0.14*1.3</f>
        <v>0.18200000000000002</v>
      </c>
      <c r="P149" s="85"/>
    </row>
    <row r="150" spans="1:16" ht="101.5">
      <c r="A150" s="5" t="s">
        <v>232</v>
      </c>
      <c r="B150" s="5" t="str">
        <f>IF(A150&gt;0,VLOOKUP(A150,' 2_Measures'!$B$3:$K$62,2,0),"-")</f>
        <v>MS11: E-bike stations</v>
      </c>
      <c r="C150" s="12" t="str">
        <f>IF(A150&gt;0,VLOOKUP(A150,' 2_Measures'!$B$3:$K$62,3,0),"-")</f>
        <v>Installation of 3 new electric bike stations (with the corresponding 10 e-bikes per station). The bike stations supports a modal change from car to bus and e-bike and an improvement of accessibility in the hilly parts of the city.</v>
      </c>
      <c r="D150" s="89">
        <v>45100</v>
      </c>
      <c r="E150" s="89">
        <v>46014</v>
      </c>
      <c r="F150" s="71" t="s">
        <v>436</v>
      </c>
      <c r="G150" s="57" t="s">
        <v>437</v>
      </c>
      <c r="H150" s="57" t="s">
        <v>667</v>
      </c>
      <c r="I150" s="6" t="s">
        <v>439</v>
      </c>
      <c r="J150" s="12" t="str">
        <f t="shared" si="19"/>
        <v>LPGC_MS2_IND1</v>
      </c>
      <c r="K150" s="154" t="s">
        <v>441</v>
      </c>
      <c r="L150" s="71"/>
      <c r="M150" s="71"/>
      <c r="N150" s="71"/>
      <c r="O150" s="154" t="s">
        <v>441</v>
      </c>
      <c r="P150" s="85"/>
    </row>
    <row r="151" spans="1:16" ht="101.5">
      <c r="A151" s="5" t="s">
        <v>246</v>
      </c>
      <c r="B151" s="5" t="str">
        <f>IF(A151&gt;0,VLOOKUP(A151,' 2_Measures'!$B$3:$K$62,2,0),"-")</f>
        <v>MS13: PT prioritization services</v>
      </c>
      <c r="C151" s="12" t="str">
        <f>IF(A151&gt;0,VLOOKUP(A151,' 2_Measures'!$B$3:$K$62,3,0),"-")</f>
        <v>Improvement of PT data quality, PT travel times, PT and private vehicle Green Waves.
The traffic management measure includes features such as:
• Quality Management of Public Transport Data
• PT Priorization Quality Analysis
• PT Green Wave Quality Analysis</v>
      </c>
      <c r="D151" s="89">
        <v>45100</v>
      </c>
      <c r="E151" s="89">
        <v>46014</v>
      </c>
      <c r="F151" s="71" t="s">
        <v>436</v>
      </c>
      <c r="G151" s="57" t="s">
        <v>437</v>
      </c>
      <c r="H151" s="57" t="s">
        <v>667</v>
      </c>
      <c r="I151" s="6" t="s">
        <v>439</v>
      </c>
      <c r="J151" s="12" t="str">
        <f t="shared" si="19"/>
        <v>LPGC_MS5_IND1</v>
      </c>
      <c r="K151" s="154" t="s">
        <v>441</v>
      </c>
      <c r="L151" s="71"/>
      <c r="M151" s="71"/>
      <c r="N151" s="71"/>
      <c r="O151" s="154" t="s">
        <v>441</v>
      </c>
      <c r="P151" s="85"/>
    </row>
    <row r="152" spans="1:16" ht="130.5">
      <c r="A152" s="5" t="s">
        <v>228</v>
      </c>
      <c r="B152" s="5" t="str">
        <f>IF(A152&gt;0,VLOOKUP(A152,' 2_Measures'!$B$3:$K$62,2,0),"-")</f>
        <v>MS1: Multiodal hubs</v>
      </c>
      <c r="C152" s="12" t="str">
        <f>IF(A152&gt;0,VLOOKUP(A152,'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52" s="89">
        <v>45100</v>
      </c>
      <c r="E152" s="89">
        <v>46014</v>
      </c>
      <c r="F152" s="71" t="s">
        <v>442</v>
      </c>
      <c r="G152" s="57" t="s">
        <v>443</v>
      </c>
      <c r="H152" s="57" t="s">
        <v>668</v>
      </c>
      <c r="I152" s="6" t="s">
        <v>445</v>
      </c>
      <c r="J152" s="12" t="str">
        <f t="shared" si="19"/>
        <v>LPGC_MS1_IND2</v>
      </c>
      <c r="K152" s="62" t="s">
        <v>669</v>
      </c>
      <c r="L152" s="71"/>
      <c r="M152" s="71"/>
      <c r="N152" s="71"/>
      <c r="O152" s="62" t="s">
        <v>670</v>
      </c>
      <c r="P152" s="85"/>
    </row>
    <row r="153" spans="1:16" ht="130.5">
      <c r="A153" s="5" t="s">
        <v>246</v>
      </c>
      <c r="B153" s="5" t="str">
        <f>IF(A153&gt;0,VLOOKUP(A153,' 2_Measures'!$B$3:$K$62,2,0),"-")</f>
        <v>MS13: PT prioritization services</v>
      </c>
      <c r="C153" s="12" t="str">
        <f>IF(A153&gt;0,VLOOKUP(A153,' 2_Measures'!$B$3:$K$62,3,0),"-")</f>
        <v>Improvement of PT data quality, PT travel times, PT and private vehicle Green Waves.
The traffic management measure includes features such as:
• Quality Management of Public Transport Data
• PT Priorization Quality Analysis
• PT Green Wave Quality Analysis</v>
      </c>
      <c r="D153" s="89">
        <v>45100</v>
      </c>
      <c r="E153" s="89">
        <v>46014</v>
      </c>
      <c r="F153" s="71" t="s">
        <v>442</v>
      </c>
      <c r="G153" s="57" t="s">
        <v>443</v>
      </c>
      <c r="H153" s="63" t="s">
        <v>671</v>
      </c>
      <c r="I153" s="6" t="s">
        <v>445</v>
      </c>
      <c r="J153" s="12" t="str">
        <f t="shared" si="19"/>
        <v>LPGC_MS5_IND2</v>
      </c>
      <c r="K153" s="62" t="s">
        <v>441</v>
      </c>
      <c r="L153" s="71"/>
      <c r="M153" s="71"/>
      <c r="N153" s="71"/>
      <c r="O153" s="62" t="s">
        <v>441</v>
      </c>
      <c r="P153" s="85"/>
    </row>
    <row r="154" spans="1:16" ht="58">
      <c r="A154" s="5" t="s">
        <v>228</v>
      </c>
      <c r="B154" s="5" t="str">
        <f>IF(A154&gt;0,VLOOKUP(A154,' 2_Measures'!$B$3:$K$62,2,0),"-")</f>
        <v>MS1: Multiodal hubs</v>
      </c>
      <c r="C154" s="12" t="str">
        <f>IF(A154&gt;0,VLOOKUP(A154,'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54" s="89">
        <v>45100</v>
      </c>
      <c r="E154" s="89">
        <v>46014</v>
      </c>
      <c r="F154" s="59" t="s">
        <v>531</v>
      </c>
      <c r="G154" s="57" t="s">
        <v>532</v>
      </c>
      <c r="H154" s="63" t="s">
        <v>672</v>
      </c>
      <c r="I154" s="6" t="s">
        <v>498</v>
      </c>
      <c r="J154" s="12" t="str">
        <f t="shared" si="19"/>
        <v>LPGC_MS1_IND4</v>
      </c>
      <c r="K154" s="74" t="s">
        <v>673</v>
      </c>
      <c r="L154" s="71"/>
      <c r="M154" s="71"/>
      <c r="N154" s="71"/>
      <c r="O154" s="62" t="s">
        <v>674</v>
      </c>
      <c r="P154" s="85"/>
    </row>
    <row r="155" spans="1:16" ht="58">
      <c r="A155" s="5" t="s">
        <v>232</v>
      </c>
      <c r="B155" s="5" t="str">
        <f>IF(A155&gt;0,VLOOKUP(A155,' 2_Measures'!$B$3:$K$62,2,0),"-")</f>
        <v>MS11: E-bike stations</v>
      </c>
      <c r="C155" s="12" t="str">
        <f>IF(A155&gt;0,VLOOKUP(A155,' 2_Measures'!$B$3:$K$62,3,0),"-")</f>
        <v>Installation of 3 new electric bike stations (with the corresponding 10 e-bikes per station). The bike stations supports a modal change from car to bus and e-bike and an improvement of accessibility in the hilly parts of the city.</v>
      </c>
      <c r="D155" s="89">
        <v>45100</v>
      </c>
      <c r="E155" s="89">
        <v>46014</v>
      </c>
      <c r="F155" s="59" t="s">
        <v>531</v>
      </c>
      <c r="G155" s="57" t="s">
        <v>532</v>
      </c>
      <c r="H155" s="63" t="s">
        <v>672</v>
      </c>
      <c r="I155" s="6" t="s">
        <v>498</v>
      </c>
      <c r="J155" s="12" t="str">
        <f t="shared" ref="J155:J168" si="21">CONCATENATE(A155,"_",F155)</f>
        <v>LPGC_MS2_IND4</v>
      </c>
      <c r="K155" s="62" t="s">
        <v>441</v>
      </c>
      <c r="L155" s="71"/>
      <c r="M155" s="71"/>
      <c r="N155" s="71"/>
      <c r="O155" s="62" t="s">
        <v>441</v>
      </c>
      <c r="P155" s="85"/>
    </row>
    <row r="156" spans="1:16" ht="87">
      <c r="A156" s="5" t="s">
        <v>246</v>
      </c>
      <c r="B156" s="5" t="str">
        <f>IF(A156&gt;0,VLOOKUP(A156,' 2_Measures'!$B$3:$K$62,2,0),"-")</f>
        <v>MS13: PT prioritization services</v>
      </c>
      <c r="C156" s="12" t="str">
        <f>IF(A156&gt;0,VLOOKUP(A156,' 2_Measures'!$B$3:$K$62,3,0),"-")</f>
        <v>Improvement of PT data quality, PT travel times, PT and private vehicle Green Waves.
The traffic management measure includes features such as:
• Quality Management of Public Transport Data
• PT Priorization Quality Analysis
• PT Green Wave Quality Analysis</v>
      </c>
      <c r="D156" s="89">
        <v>45100</v>
      </c>
      <c r="E156" s="89">
        <v>46014</v>
      </c>
      <c r="F156" s="59" t="s">
        <v>531</v>
      </c>
      <c r="G156" s="57" t="s">
        <v>532</v>
      </c>
      <c r="H156" s="63" t="s">
        <v>672</v>
      </c>
      <c r="I156" s="6" t="s">
        <v>498</v>
      </c>
      <c r="J156" s="12" t="str">
        <f t="shared" si="21"/>
        <v>LPGC_MS5_IND4</v>
      </c>
      <c r="K156" s="62" t="s">
        <v>441</v>
      </c>
      <c r="L156" s="71"/>
      <c r="M156" s="71"/>
      <c r="N156" s="71"/>
      <c r="O156" s="62" t="s">
        <v>441</v>
      </c>
      <c r="P156" s="85"/>
    </row>
    <row r="157" spans="1:16" ht="159.5">
      <c r="A157" s="5" t="s">
        <v>228</v>
      </c>
      <c r="B157" s="5" t="str">
        <f>IF(A157&gt;0,VLOOKUP(A157,' 2_Measures'!$B$3:$K$62,2,0),"-")</f>
        <v>MS1: Multiodal hubs</v>
      </c>
      <c r="C157" s="12" t="str">
        <f>IF(A157&gt;0,VLOOKUP(A157,'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57" s="89">
        <v>45100</v>
      </c>
      <c r="E157" s="89">
        <v>46014</v>
      </c>
      <c r="F157" s="59" t="s">
        <v>590</v>
      </c>
      <c r="G157" s="68" t="s">
        <v>591</v>
      </c>
      <c r="H157" s="78" t="s">
        <v>675</v>
      </c>
      <c r="I157" s="6" t="s">
        <v>593</v>
      </c>
      <c r="J157" s="12" t="str">
        <f t="shared" ref="J157:J160" si="22">CONCATENATE(A157,"_",F157)</f>
        <v>LPGC_MS1_IND8</v>
      </c>
      <c r="K157" s="72" t="s">
        <v>676</v>
      </c>
      <c r="L157" s="71"/>
      <c r="M157" s="71"/>
      <c r="N157" s="71"/>
      <c r="O157" s="104" t="s">
        <v>677</v>
      </c>
      <c r="P157" s="85"/>
    </row>
    <row r="158" spans="1:16" ht="72.5">
      <c r="A158" s="5" t="s">
        <v>232</v>
      </c>
      <c r="B158" s="5" t="str">
        <f>IF(A158&gt;0,VLOOKUP(A158,' 2_Measures'!$B$3:$K$62,2,0),"-")</f>
        <v>MS11: E-bike stations</v>
      </c>
      <c r="C158" s="12" t="str">
        <f>IF(A158&gt;0,VLOOKUP(A158,' 2_Measures'!$B$3:$K$62,3,0),"-")</f>
        <v>Installation of 3 new electric bike stations (with the corresponding 10 e-bikes per station). The bike stations supports a modal change from car to bus and e-bike and an improvement of accessibility in the hilly parts of the city.</v>
      </c>
      <c r="D158" s="89">
        <v>45100</v>
      </c>
      <c r="E158" s="89">
        <v>46014</v>
      </c>
      <c r="F158" s="59" t="s">
        <v>590</v>
      </c>
      <c r="G158" s="68" t="s">
        <v>591</v>
      </c>
      <c r="H158" s="78" t="s">
        <v>675</v>
      </c>
      <c r="I158" s="6" t="s">
        <v>593</v>
      </c>
      <c r="J158" s="12" t="str">
        <f t="shared" si="22"/>
        <v>LPGC_MS2_IND8</v>
      </c>
      <c r="K158" s="62" t="s">
        <v>441</v>
      </c>
      <c r="L158" s="71"/>
      <c r="M158" s="71"/>
      <c r="N158" s="71"/>
      <c r="O158" s="62" t="s">
        <v>441</v>
      </c>
      <c r="P158" s="85"/>
    </row>
    <row r="159" spans="1:16" ht="72.5">
      <c r="A159" s="5" t="s">
        <v>241</v>
      </c>
      <c r="B159" s="5" t="str">
        <f>IF(A159&gt;0,VLOOKUP(A159,' 2_Measures'!$B$3:$K$62,2,0),"-")</f>
        <v>MS7:Low Emission Zone  (LEZ)</v>
      </c>
      <c r="C159" s="12" t="str">
        <f>IF(A159&gt;0,VLOOKUP(A159,' 2_Measures'!$B$3:$K$62,3,0),"-")</f>
        <v>Reduction of CO2 emissions and a decrease in private car’s share.</v>
      </c>
      <c r="D159" s="89">
        <v>45100</v>
      </c>
      <c r="E159" s="89">
        <v>46014</v>
      </c>
      <c r="F159" s="59" t="s">
        <v>590</v>
      </c>
      <c r="G159" s="68" t="s">
        <v>591</v>
      </c>
      <c r="H159" s="78" t="s">
        <v>675</v>
      </c>
      <c r="I159" s="6" t="s">
        <v>593</v>
      </c>
      <c r="J159" s="12" t="str">
        <f t="shared" si="22"/>
        <v>LPGC_MS4_IND8</v>
      </c>
      <c r="K159" s="62" t="s">
        <v>441</v>
      </c>
      <c r="L159" s="71"/>
      <c r="M159" s="71"/>
      <c r="N159" s="71"/>
      <c r="O159" s="62" t="s">
        <v>441</v>
      </c>
      <c r="P159" s="85"/>
    </row>
    <row r="160" spans="1:16" ht="87">
      <c r="A160" s="5" t="s">
        <v>246</v>
      </c>
      <c r="B160" s="5" t="str">
        <f>IF(A160&gt;0,VLOOKUP(A160,' 2_Measures'!$B$3:$K$62,2,0),"-")</f>
        <v>MS13: PT prioritization services</v>
      </c>
      <c r="C160" s="12" t="str">
        <f>IF(A160&gt;0,VLOOKUP(A160,' 2_Measures'!$B$3:$K$62,3,0),"-")</f>
        <v>Improvement of PT data quality, PT travel times, PT and private vehicle Green Waves.
The traffic management measure includes features such as:
• Quality Management of Public Transport Data
• PT Priorization Quality Analysis
• PT Green Wave Quality Analysis</v>
      </c>
      <c r="D160" s="89">
        <v>45100</v>
      </c>
      <c r="E160" s="89">
        <v>46014</v>
      </c>
      <c r="F160" s="59" t="s">
        <v>590</v>
      </c>
      <c r="G160" s="68" t="s">
        <v>591</v>
      </c>
      <c r="H160" s="78" t="s">
        <v>675</v>
      </c>
      <c r="I160" s="6" t="s">
        <v>593</v>
      </c>
      <c r="J160" s="12" t="str">
        <f t="shared" si="22"/>
        <v>LPGC_MS5_IND8</v>
      </c>
      <c r="K160" s="62" t="s">
        <v>441</v>
      </c>
      <c r="L160" s="71"/>
      <c r="M160" s="71"/>
      <c r="N160" s="71"/>
      <c r="O160" s="62" t="s">
        <v>441</v>
      </c>
      <c r="P160" s="85"/>
    </row>
    <row r="161" spans="1:16" ht="58">
      <c r="A161" s="5" t="s">
        <v>228</v>
      </c>
      <c r="B161" s="5" t="str">
        <f>IF(A161&gt;0,VLOOKUP(A161,' 2_Measures'!$B$3:$K$62,2,0),"-")</f>
        <v>MS1: Multiodal hubs</v>
      </c>
      <c r="C161" s="12" t="str">
        <f>IF(A161&gt;0,VLOOKUP(A161,'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61" s="89">
        <v>45100</v>
      </c>
      <c r="E161" s="89">
        <v>46014</v>
      </c>
      <c r="F161" s="59" t="s">
        <v>678</v>
      </c>
      <c r="G161" s="61" t="s">
        <v>679</v>
      </c>
      <c r="H161" s="78" t="s">
        <v>680</v>
      </c>
      <c r="I161" s="6" t="s">
        <v>473</v>
      </c>
      <c r="J161" s="12" t="str">
        <f t="shared" si="21"/>
        <v>LPGC_MS1_IND23</v>
      </c>
      <c r="K161" s="72" t="s">
        <v>681</v>
      </c>
      <c r="L161" s="71"/>
      <c r="M161" s="71"/>
      <c r="N161" s="71"/>
      <c r="O161" s="104" t="s">
        <v>682</v>
      </c>
      <c r="P161" s="85"/>
    </row>
    <row r="162" spans="1:16" ht="58">
      <c r="A162" s="5" t="s">
        <v>232</v>
      </c>
      <c r="B162" s="5" t="str">
        <f>IF(A162&gt;0,VLOOKUP(A162,' 2_Measures'!$B$3:$K$62,2,0),"-")</f>
        <v>MS11: E-bike stations</v>
      </c>
      <c r="C162" s="12" t="str">
        <f>IF(A162&gt;0,VLOOKUP(A162,' 2_Measures'!$B$3:$K$62,3,0),"-")</f>
        <v>Installation of 3 new electric bike stations (with the corresponding 10 e-bikes per station). The bike stations supports a modal change from car to bus and e-bike and an improvement of accessibility in the hilly parts of the city.</v>
      </c>
      <c r="D162" s="89">
        <v>45100</v>
      </c>
      <c r="E162" s="89">
        <v>46014</v>
      </c>
      <c r="F162" s="59" t="s">
        <v>678</v>
      </c>
      <c r="G162" s="61" t="s">
        <v>679</v>
      </c>
      <c r="H162" s="78" t="s">
        <v>680</v>
      </c>
      <c r="I162" s="6" t="s">
        <v>473</v>
      </c>
      <c r="J162" s="12" t="str">
        <f t="shared" si="21"/>
        <v>LPGC_MS2_IND23</v>
      </c>
      <c r="K162" s="62" t="s">
        <v>441</v>
      </c>
      <c r="L162" s="71"/>
      <c r="M162" s="71"/>
      <c r="N162" s="71"/>
      <c r="O162" s="62" t="s">
        <v>441</v>
      </c>
      <c r="P162" s="85"/>
    </row>
    <row r="163" spans="1:16" ht="72.5">
      <c r="A163" s="5" t="s">
        <v>228</v>
      </c>
      <c r="B163" s="5" t="str">
        <f>IF(A163&gt;0,VLOOKUP(A163,' 2_Measures'!$B$3:$K$62,2,0),"-")</f>
        <v>MS1: Multiodal hubs</v>
      </c>
      <c r="C163" s="12" t="str">
        <f>IF(A163&gt;0,VLOOKUP(A163,'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63" s="89">
        <v>45100</v>
      </c>
      <c r="E163" s="89">
        <v>46014</v>
      </c>
      <c r="F163" s="59" t="s">
        <v>470</v>
      </c>
      <c r="G163" s="61" t="s">
        <v>471</v>
      </c>
      <c r="H163" s="64" t="s">
        <v>683</v>
      </c>
      <c r="I163" s="6" t="s">
        <v>473</v>
      </c>
      <c r="J163" s="12" t="str">
        <f t="shared" si="21"/>
        <v>LPGC_MS1_IND24</v>
      </c>
      <c r="K163" s="143" t="s">
        <v>684</v>
      </c>
      <c r="L163" s="133"/>
      <c r="M163" s="133"/>
      <c r="N163" s="133"/>
      <c r="O163" s="143" t="s">
        <v>685</v>
      </c>
      <c r="P163" s="85"/>
    </row>
    <row r="164" spans="1:16" ht="72.5">
      <c r="A164" s="5" t="s">
        <v>232</v>
      </c>
      <c r="B164" s="5" t="str">
        <f>IF(A164&gt;0,VLOOKUP(A164,' 2_Measures'!$B$3:$K$62,2,0),"-")</f>
        <v>MS11: E-bike stations</v>
      </c>
      <c r="C164" s="12" t="str">
        <f>IF(A164&gt;0,VLOOKUP(A164,' 2_Measures'!$B$3:$K$62,3,0),"-")</f>
        <v>Installation of 3 new electric bike stations (with the corresponding 10 e-bikes per station). The bike stations supports a modal change from car to bus and e-bike and an improvement of accessibility in the hilly parts of the city.</v>
      </c>
      <c r="D164" s="89">
        <v>45100</v>
      </c>
      <c r="E164" s="89">
        <v>46014</v>
      </c>
      <c r="F164" s="59" t="s">
        <v>470</v>
      </c>
      <c r="G164" s="61" t="s">
        <v>471</v>
      </c>
      <c r="H164" s="64" t="s">
        <v>683</v>
      </c>
      <c r="I164" s="6" t="s">
        <v>473</v>
      </c>
      <c r="J164" s="12" t="str">
        <f t="shared" si="21"/>
        <v>LPGC_MS2_IND24</v>
      </c>
      <c r="K164" s="62" t="s">
        <v>441</v>
      </c>
      <c r="L164" s="133"/>
      <c r="M164" s="133"/>
      <c r="N164" s="133"/>
      <c r="O164" s="62" t="s">
        <v>441</v>
      </c>
      <c r="P164" s="85"/>
    </row>
    <row r="165" spans="1:16" ht="58">
      <c r="A165" s="5" t="s">
        <v>228</v>
      </c>
      <c r="B165" s="5" t="str">
        <f>IF(A165&gt;0,VLOOKUP(A165,' 2_Measures'!$B$3:$K$62,2,0),"-")</f>
        <v>MS1: Multiodal hubs</v>
      </c>
      <c r="C165" s="12" t="str">
        <f>IF(A165&gt;0,VLOOKUP(A165,'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65" s="89">
        <v>45100</v>
      </c>
      <c r="E165" s="89">
        <v>46014</v>
      </c>
      <c r="F165" s="71" t="s">
        <v>476</v>
      </c>
      <c r="G165" s="61" t="s">
        <v>477</v>
      </c>
      <c r="H165" s="64" t="s">
        <v>686</v>
      </c>
      <c r="I165" s="6" t="s">
        <v>473</v>
      </c>
      <c r="J165" s="12" t="str">
        <f t="shared" si="21"/>
        <v>LPGC_MS1_IND25a</v>
      </c>
      <c r="K165" s="74" t="s">
        <v>687</v>
      </c>
      <c r="L165" s="133"/>
      <c r="M165" s="133"/>
      <c r="N165" s="133"/>
      <c r="O165" s="144" t="s">
        <v>688</v>
      </c>
      <c r="P165" s="85"/>
    </row>
    <row r="166" spans="1:16" ht="43.5">
      <c r="A166" s="5" t="s">
        <v>232</v>
      </c>
      <c r="B166" s="5" t="str">
        <f>IF(A166&gt;0,VLOOKUP(A166,' 2_Measures'!$B$3:$K$62,2,0),"-")</f>
        <v>MS11: E-bike stations</v>
      </c>
      <c r="C166" s="12" t="str">
        <f>IF(A166&gt;0,VLOOKUP(A166,' 2_Measures'!$B$3:$K$62,3,0),"-")</f>
        <v>Installation of 3 new electric bike stations (with the corresponding 10 e-bikes per station). The bike stations supports a modal change from car to bus and e-bike and an improvement of accessibility in the hilly parts of the city.</v>
      </c>
      <c r="D166" s="89">
        <v>45100</v>
      </c>
      <c r="E166" s="89">
        <v>46014</v>
      </c>
      <c r="F166" s="71" t="s">
        <v>476</v>
      </c>
      <c r="G166" s="61" t="s">
        <v>477</v>
      </c>
      <c r="H166" s="64" t="s">
        <v>686</v>
      </c>
      <c r="I166" s="6" t="s">
        <v>473</v>
      </c>
      <c r="J166" s="12" t="str">
        <f t="shared" si="21"/>
        <v>LPGC_MS2_IND25a</v>
      </c>
      <c r="K166" s="62" t="s">
        <v>441</v>
      </c>
      <c r="L166" s="133"/>
      <c r="M166" s="133"/>
      <c r="N166" s="133"/>
      <c r="O166" s="62" t="s">
        <v>441</v>
      </c>
      <c r="P166" s="85"/>
    </row>
    <row r="167" spans="1:16" ht="58">
      <c r="A167" s="5" t="s">
        <v>232</v>
      </c>
      <c r="B167" s="5" t="str">
        <f>IF(A167&gt;0,VLOOKUP(A167,' 2_Measures'!$B$3:$K$62,2,0),"-")</f>
        <v>MS11: E-bike stations</v>
      </c>
      <c r="C167" s="12" t="str">
        <f>IF(A167&gt;0,VLOOKUP(A167,' 2_Measures'!$B$3:$K$62,3,0),"-")</f>
        <v>Installation of 3 new electric bike stations (with the corresponding 10 e-bikes per station). The bike stations supports a modal change from car to bus and e-bike and an improvement of accessibility in the hilly parts of the city.</v>
      </c>
      <c r="D167" s="89">
        <v>45100</v>
      </c>
      <c r="E167" s="89">
        <v>46014</v>
      </c>
      <c r="F167" s="71" t="s">
        <v>689</v>
      </c>
      <c r="G167" s="61" t="s">
        <v>690</v>
      </c>
      <c r="H167" s="78" t="s">
        <v>691</v>
      </c>
      <c r="I167" s="6" t="s">
        <v>494</v>
      </c>
      <c r="J167" s="12" t="str">
        <f t="shared" si="21"/>
        <v>LPGC_MS2_IND30</v>
      </c>
      <c r="K167" s="104" t="s">
        <v>692</v>
      </c>
      <c r="L167" s="71"/>
      <c r="M167" s="71"/>
      <c r="N167" s="71"/>
      <c r="O167" s="72" t="s">
        <v>693</v>
      </c>
      <c r="P167" s="85"/>
    </row>
    <row r="168" spans="1:16" ht="58">
      <c r="A168" s="5" t="s">
        <v>232</v>
      </c>
      <c r="B168" s="5" t="str">
        <f>IF(A168&gt;0,VLOOKUP(A168,' 2_Measures'!$B$3:$K$62,2,0),"-")</f>
        <v>MS11: E-bike stations</v>
      </c>
      <c r="C168" s="12" t="str">
        <f>IF(A168&gt;0,VLOOKUP(A168,' 2_Measures'!$B$3:$K$62,3,0),"-")</f>
        <v>Installation of 3 new electric bike stations (with the corresponding 10 e-bikes per station). The bike stations supports a modal change from car to bus and e-bike and an improvement of accessibility in the hilly parts of the city.</v>
      </c>
      <c r="D168" s="89">
        <v>45100</v>
      </c>
      <c r="E168" s="89">
        <v>46014</v>
      </c>
      <c r="F168" s="71" t="s">
        <v>694</v>
      </c>
      <c r="G168" s="61" t="s">
        <v>695</v>
      </c>
      <c r="H168" s="78" t="s">
        <v>696</v>
      </c>
      <c r="I168" s="6" t="s">
        <v>494</v>
      </c>
      <c r="J168" s="12" t="str">
        <f t="shared" si="21"/>
        <v>LPGC_MS2_IND31</v>
      </c>
      <c r="K168" s="104" t="s">
        <v>697</v>
      </c>
      <c r="L168" s="71"/>
      <c r="M168" s="71"/>
      <c r="N168" s="71"/>
      <c r="O168" s="104" t="s">
        <v>698</v>
      </c>
      <c r="P168" s="85"/>
    </row>
    <row r="169" spans="1:16" ht="58">
      <c r="A169" s="5" t="s">
        <v>232</v>
      </c>
      <c r="B169" s="5" t="str">
        <f>IF(A169&gt;0,VLOOKUP(A169,' 2_Measures'!$B$3:$K$62,2,0),"-")</f>
        <v>MS11: E-bike stations</v>
      </c>
      <c r="C169" s="12" t="str">
        <f>IF(A169&gt;0,VLOOKUP(A169,' 2_Measures'!$B$3:$K$62,3,0),"-")</f>
        <v>Installation of 3 new electric bike stations (with the corresponding 10 e-bikes per station). The bike stations supports a modal change from car to bus and e-bike and an improvement of accessibility in the hilly parts of the city.</v>
      </c>
      <c r="D169" s="89">
        <v>45100</v>
      </c>
      <c r="E169" s="89">
        <v>46014</v>
      </c>
      <c r="F169" s="71" t="s">
        <v>699</v>
      </c>
      <c r="G169" s="61" t="s">
        <v>700</v>
      </c>
      <c r="H169" s="64" t="s">
        <v>701</v>
      </c>
      <c r="I169" s="6" t="s">
        <v>494</v>
      </c>
      <c r="J169" s="12" t="str">
        <f t="shared" ref="J169" si="23">CONCATENATE(A169,"_",F169)</f>
        <v>LPGC_MS2_IND33</v>
      </c>
      <c r="K169" s="104" t="s">
        <v>702</v>
      </c>
      <c r="L169" s="71"/>
      <c r="M169" s="71"/>
      <c r="N169" s="71"/>
      <c r="O169" s="104" t="s">
        <v>703</v>
      </c>
      <c r="P169" s="85"/>
    </row>
    <row r="170" spans="1:16" ht="58">
      <c r="A170" s="5" t="s">
        <v>232</v>
      </c>
      <c r="B170" s="5" t="str">
        <f>IF(A170&gt;0,VLOOKUP(A170,' 2_Measures'!$B$3:$K$62,2,0),"-")</f>
        <v>MS11: E-bike stations</v>
      </c>
      <c r="C170" s="12" t="str">
        <f>IF(A170&gt;0,VLOOKUP(A170,' 2_Measures'!$B$3:$K$62,3,0),"-")</f>
        <v>Installation of 3 new electric bike stations (with the corresponding 10 e-bikes per station). The bike stations supports a modal change from car to bus and e-bike and an improvement of accessibility in the hilly parts of the city.</v>
      </c>
      <c r="D170" s="89">
        <v>45100</v>
      </c>
      <c r="E170" s="89">
        <v>46014</v>
      </c>
      <c r="F170" s="71" t="s">
        <v>704</v>
      </c>
      <c r="G170" s="61" t="s">
        <v>705</v>
      </c>
      <c r="H170" s="64" t="s">
        <v>706</v>
      </c>
      <c r="I170" s="6" t="s">
        <v>494</v>
      </c>
      <c r="J170" s="12" t="str">
        <f t="shared" ref="J170:J174" si="24">CONCATENATE(A170,"_",F170)</f>
        <v>LPGC_MS2_IND34</v>
      </c>
      <c r="K170" s="104" t="s">
        <v>707</v>
      </c>
      <c r="L170" s="71"/>
      <c r="M170" s="71"/>
      <c r="N170" s="71"/>
      <c r="O170" s="104" t="s">
        <v>708</v>
      </c>
      <c r="P170" s="85"/>
    </row>
    <row r="171" spans="1:16" ht="58">
      <c r="A171" s="5" t="s">
        <v>228</v>
      </c>
      <c r="B171" s="5" t="str">
        <f>IF(A171&gt;0,VLOOKUP(A171,' 2_Measures'!$B$3:$K$62,2,0),"-")</f>
        <v>MS1: Multiodal hubs</v>
      </c>
      <c r="C171" s="12" t="str">
        <f>IF(A171&gt;0,VLOOKUP(A171,'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71" s="89">
        <v>45100</v>
      </c>
      <c r="E171" s="89">
        <v>46014</v>
      </c>
      <c r="F171" s="59" t="s">
        <v>491</v>
      </c>
      <c r="G171" s="57" t="s">
        <v>492</v>
      </c>
      <c r="H171" s="63" t="s">
        <v>493</v>
      </c>
      <c r="I171" s="6" t="s">
        <v>494</v>
      </c>
      <c r="J171" s="12" t="str">
        <f t="shared" si="24"/>
        <v>LPGC_MS1_IND45</v>
      </c>
      <c r="K171" s="62">
        <v>0</v>
      </c>
      <c r="L171" s="62"/>
      <c r="M171" s="62"/>
      <c r="N171" s="62"/>
      <c r="O171" s="62">
        <v>3</v>
      </c>
      <c r="P171" s="85"/>
    </row>
    <row r="172" spans="1:16" ht="58">
      <c r="A172" s="5" t="s">
        <v>228</v>
      </c>
      <c r="B172" s="5" t="str">
        <f>IF(A172&gt;0,VLOOKUP(A172,' 2_Measures'!$B$3:$K$62,2,0),"-")</f>
        <v>MS1: Multiodal hubs</v>
      </c>
      <c r="C172" s="12" t="str">
        <f>IF(A172&gt;0,VLOOKUP(A172,' 2_Measures'!$B$3:$K$62,3,0),"-")</f>
        <v>Improvement of user experience and promotion of multimodality by creation of the hub (bus stops), implementation of wayfinding (color marking on the floor or bus stops) and signaling to facilitate the modal change or bus change). Installation of digital screens (for real time information, integrating the existing solutions for blind people, for information regarding the other transport modes available in the hub, for the publication of air quality parameters, etc.).</v>
      </c>
      <c r="D172" s="89">
        <v>45100</v>
      </c>
      <c r="E172" s="89">
        <v>46014</v>
      </c>
      <c r="F172" s="71" t="s">
        <v>709</v>
      </c>
      <c r="G172" s="63" t="s">
        <v>710</v>
      </c>
      <c r="H172" s="63" t="s">
        <v>711</v>
      </c>
      <c r="I172" s="6" t="s">
        <v>494</v>
      </c>
      <c r="J172" s="12" t="str">
        <f t="shared" si="24"/>
        <v>LPGC_MS1_IND46</v>
      </c>
      <c r="K172" s="62" t="s">
        <v>712</v>
      </c>
      <c r="L172" s="71"/>
      <c r="M172" s="71"/>
      <c r="N172" s="71"/>
      <c r="O172" s="62" t="s">
        <v>713</v>
      </c>
      <c r="P172" s="85"/>
    </row>
    <row r="173" spans="1:16">
      <c r="A173" s="85"/>
      <c r="B173" s="5" t="str">
        <f>IF(A173&gt;0,VLOOKUP(A173,' 2_Measures'!$B$3:$K$62,2,0),"-")</f>
        <v>-</v>
      </c>
      <c r="C173" s="12" t="str">
        <f>IF(A173&gt;0,VLOOKUP(A173,' 2_Measures'!$B$3:$K$62,3,0),"-")</f>
        <v>-</v>
      </c>
      <c r="D173" s="89"/>
      <c r="E173" s="89"/>
      <c r="F173" s="71"/>
      <c r="G173" s="68"/>
      <c r="H173" s="68"/>
      <c r="I173" s="85"/>
      <c r="J173" s="85"/>
      <c r="K173" s="71"/>
      <c r="L173" s="71"/>
      <c r="M173" s="71"/>
      <c r="N173" s="71"/>
      <c r="O173" s="71"/>
      <c r="P173" s="85"/>
    </row>
    <row r="174" spans="1:16" ht="101.5">
      <c r="A174" s="5" t="s">
        <v>275</v>
      </c>
      <c r="B174" s="5" t="str">
        <f>IF(A174&gt;0,VLOOKUP(A174,' 2_Measures'!$B$3:$K$62,2,0),"-")</f>
        <v xml:space="preserve">MS6: Mobility as a service 
</v>
      </c>
      <c r="C174" s="12" t="str">
        <f>IF(A174&gt;0,VLOOKUP(A174,' 2_Measures'!$B$3:$K$62,3,0),"-")</f>
        <v>Mobile app supporting traveling from one point to another, including all available mobility solutions.</v>
      </c>
      <c r="D174" s="89">
        <v>45100</v>
      </c>
      <c r="E174" s="89">
        <v>46014</v>
      </c>
      <c r="F174" s="71" t="s">
        <v>436</v>
      </c>
      <c r="G174" s="57" t="s">
        <v>437</v>
      </c>
      <c r="H174" s="63" t="s">
        <v>714</v>
      </c>
      <c r="I174" s="6" t="s">
        <v>439</v>
      </c>
      <c r="J174" s="12" t="str">
        <f t="shared" si="24"/>
        <v>SBNK_MS1_IND1</v>
      </c>
      <c r="K174" s="154" t="s">
        <v>715</v>
      </c>
      <c r="L174" s="71"/>
      <c r="M174" s="71"/>
      <c r="N174" s="71"/>
      <c r="O174" s="165">
        <f>13%*1.3</f>
        <v>0.16900000000000001</v>
      </c>
      <c r="P174" s="85"/>
    </row>
    <row r="175" spans="1:16" ht="120.9" customHeight="1">
      <c r="A175" s="5" t="s">
        <v>280</v>
      </c>
      <c r="B175" s="5" t="str">
        <f>IF(A175&gt;0,VLOOKUP(A175,' 2_Measures'!$B$3:$K$62,2,0),"-")</f>
        <v>MS9: Citizen Mobility App</v>
      </c>
      <c r="C175" s="12" t="str">
        <f>IF(A175&gt;0,VLOOKUP(A175,' 2_Measures'!$B$3:$K$62,3,0),"-")</f>
        <v>Communication app/channel between the citizens of the city and the governing authorities of the city.</v>
      </c>
      <c r="D175" s="89">
        <v>45100</v>
      </c>
      <c r="E175" s="89">
        <v>46014</v>
      </c>
      <c r="F175" s="71" t="s">
        <v>436</v>
      </c>
      <c r="G175" s="57" t="s">
        <v>437</v>
      </c>
      <c r="H175" s="63" t="s">
        <v>714</v>
      </c>
      <c r="I175" s="6" t="s">
        <v>439</v>
      </c>
      <c r="J175" s="12" t="str">
        <f t="shared" ref="J175:J182" si="25">CONCATENATE(A175,"_",F175)</f>
        <v>SBNK_MS2_IND1</v>
      </c>
      <c r="K175" s="154" t="s">
        <v>441</v>
      </c>
      <c r="L175" s="71"/>
      <c r="M175" s="71"/>
      <c r="N175" s="71"/>
      <c r="O175" s="154" t="s">
        <v>441</v>
      </c>
      <c r="P175" s="85"/>
    </row>
    <row r="176" spans="1:16" ht="101.5">
      <c r="A176" s="5" t="s">
        <v>283</v>
      </c>
      <c r="B176" s="5" t="str">
        <f>IF(A176&gt;0,VLOOKUP(A176,' 2_Measures'!$B$3:$K$62,2,0),"-")</f>
        <v xml:space="preserve">MS4: Electrical vehicle charging stations </v>
      </c>
      <c r="C176" s="12" t="str">
        <f>IF(A176&gt;0,VLOOKUP(A176,' 2_Measures'!$B$3:$K$62,3,0),"-")</f>
        <v xml:space="preserve">Four electrical vehicle charging stations to be installed on the different part of the city. </v>
      </c>
      <c r="D176" s="89">
        <v>45100</v>
      </c>
      <c r="E176" s="89">
        <v>46014</v>
      </c>
      <c r="F176" s="71" t="s">
        <v>436</v>
      </c>
      <c r="G176" s="57" t="s">
        <v>437</v>
      </c>
      <c r="H176" s="63" t="s">
        <v>714</v>
      </c>
      <c r="I176" s="6" t="s">
        <v>439</v>
      </c>
      <c r="J176" s="12" t="str">
        <f t="shared" si="25"/>
        <v>SBNK_MS3_IND1</v>
      </c>
      <c r="K176" s="154" t="s">
        <v>441</v>
      </c>
      <c r="L176" s="71"/>
      <c r="M176" s="71"/>
      <c r="N176" s="71"/>
      <c r="O176" s="154" t="s">
        <v>441</v>
      </c>
      <c r="P176" s="85"/>
    </row>
    <row r="177" spans="1:16" ht="101.5">
      <c r="A177" s="5" t="s">
        <v>288</v>
      </c>
      <c r="B177" s="5" t="str">
        <f>IF(A177&gt;0,VLOOKUP(A177,' 2_Measures'!$B$3:$K$62,2,0),"-")</f>
        <v>MS1: Multimodal hub / information screens</v>
      </c>
      <c r="C177" s="12" t="str">
        <f>IF(A177&gt;0,VLOOKUP(A177,' 2_Measures'!$B$3:$K$62,3,0),"-")</f>
        <v>Multimodal hub implemented in the port of Šibenik which incorporates electrical vehicles, interactive kiosks, and solutions for vulnerable and functionally disabled groups.</v>
      </c>
      <c r="D177" s="89">
        <v>45100</v>
      </c>
      <c r="E177" s="89">
        <v>46014</v>
      </c>
      <c r="F177" s="71" t="s">
        <v>436</v>
      </c>
      <c r="G177" s="57" t="s">
        <v>437</v>
      </c>
      <c r="H177" s="57" t="s">
        <v>716</v>
      </c>
      <c r="I177" s="6" t="s">
        <v>439</v>
      </c>
      <c r="J177" s="12" t="str">
        <f t="shared" si="25"/>
        <v>SBNK_MS4_IND1</v>
      </c>
      <c r="K177" s="154" t="s">
        <v>441</v>
      </c>
      <c r="L177" s="71"/>
      <c r="M177" s="71"/>
      <c r="N177" s="71"/>
      <c r="O177" s="154" t="s">
        <v>441</v>
      </c>
      <c r="P177" s="85"/>
    </row>
    <row r="178" spans="1:16" ht="130.5">
      <c r="A178" s="5" t="s">
        <v>275</v>
      </c>
      <c r="B178" s="5" t="str">
        <f>IF(A178&gt;0,VLOOKUP(A178,' 2_Measures'!$B$3:$K$62,2,0),"-")</f>
        <v xml:space="preserve">MS6: Mobility as a service 
</v>
      </c>
      <c r="C178" s="12" t="str">
        <f>IF(A178&gt;0,VLOOKUP(A178,' 2_Measures'!$B$3:$K$62,3,0),"-")</f>
        <v>Mobile app supporting traveling from one point to another, including all available mobility solutions.</v>
      </c>
      <c r="D178" s="89">
        <v>45100</v>
      </c>
      <c r="E178" s="89">
        <v>46014</v>
      </c>
      <c r="F178" s="71" t="s">
        <v>442</v>
      </c>
      <c r="G178" s="57" t="s">
        <v>443</v>
      </c>
      <c r="H178" s="65" t="s">
        <v>717</v>
      </c>
      <c r="I178" s="6" t="s">
        <v>445</v>
      </c>
      <c r="J178" s="12" t="str">
        <f t="shared" si="25"/>
        <v>SBNK_MS1_IND2</v>
      </c>
      <c r="K178" s="127" t="s">
        <v>718</v>
      </c>
      <c r="L178" s="71"/>
      <c r="M178" s="71"/>
      <c r="N178" s="71"/>
      <c r="O178" s="62" t="s">
        <v>719</v>
      </c>
      <c r="P178" s="85"/>
    </row>
    <row r="179" spans="1:16" ht="130.5">
      <c r="A179" s="5" t="s">
        <v>280</v>
      </c>
      <c r="B179" s="5" t="str">
        <f>IF(A179&gt;0,VLOOKUP(A179,' 2_Measures'!$B$3:$K$62,2,0),"-")</f>
        <v>MS9: Citizen Mobility App</v>
      </c>
      <c r="C179" s="12" t="str">
        <f>IF(A179&gt;0,VLOOKUP(A179,' 2_Measures'!$B$3:$K$62,3,0),"-")</f>
        <v>Communication app/channel between the citizens of the city and the governing authorities of the city.</v>
      </c>
      <c r="D179" s="89">
        <v>45100</v>
      </c>
      <c r="E179" s="89">
        <v>46014</v>
      </c>
      <c r="F179" s="71" t="s">
        <v>442</v>
      </c>
      <c r="G179" s="57" t="s">
        <v>443</v>
      </c>
      <c r="H179" s="65" t="s">
        <v>717</v>
      </c>
      <c r="I179" s="6" t="s">
        <v>445</v>
      </c>
      <c r="J179" s="12" t="str">
        <f t="shared" si="25"/>
        <v>SBNK_MS2_IND2</v>
      </c>
      <c r="K179" s="72" t="s">
        <v>441</v>
      </c>
      <c r="L179" s="71"/>
      <c r="M179" s="71"/>
      <c r="N179" s="71"/>
      <c r="O179" s="72" t="s">
        <v>441</v>
      </c>
      <c r="P179" s="85"/>
    </row>
    <row r="180" spans="1:16" ht="130.5">
      <c r="A180" s="5" t="s">
        <v>283</v>
      </c>
      <c r="B180" s="5" t="str">
        <f>IF(A180&gt;0,VLOOKUP(A180,' 2_Measures'!$B$3:$K$62,2,0),"-")</f>
        <v xml:space="preserve">MS4: Electrical vehicle charging stations </v>
      </c>
      <c r="C180" s="12" t="str">
        <f>IF(A180&gt;0,VLOOKUP(A180,' 2_Measures'!$B$3:$K$62,3,0),"-")</f>
        <v xml:space="preserve">Four electrical vehicle charging stations to be installed on the different part of the city. </v>
      </c>
      <c r="D180" s="89">
        <v>45100</v>
      </c>
      <c r="E180" s="89">
        <v>46014</v>
      </c>
      <c r="F180" s="71" t="s">
        <v>442</v>
      </c>
      <c r="G180" s="57" t="s">
        <v>443</v>
      </c>
      <c r="H180" s="65" t="s">
        <v>717</v>
      </c>
      <c r="I180" s="6" t="s">
        <v>445</v>
      </c>
      <c r="J180" s="12" t="str">
        <f t="shared" si="25"/>
        <v>SBNK_MS3_IND2</v>
      </c>
      <c r="K180" s="72" t="s">
        <v>441</v>
      </c>
      <c r="L180" s="71"/>
      <c r="M180" s="71"/>
      <c r="N180" s="71"/>
      <c r="O180" s="72" t="s">
        <v>441</v>
      </c>
      <c r="P180" s="85"/>
    </row>
    <row r="181" spans="1:16" ht="130.5">
      <c r="A181" s="5" t="s">
        <v>288</v>
      </c>
      <c r="B181" s="5" t="str">
        <f>IF(A181&gt;0,VLOOKUP(A181,' 2_Measures'!$B$3:$K$62,2,0),"-")</f>
        <v>MS1: Multimodal hub / information screens</v>
      </c>
      <c r="C181" s="12" t="str">
        <f>IF(A181&gt;0,VLOOKUP(A181,' 2_Measures'!$B$3:$K$62,3,0),"-")</f>
        <v>Multimodal hub implemented in the port of Šibenik which incorporates electrical vehicles, interactive kiosks, and solutions for vulnerable and functionally disabled groups.</v>
      </c>
      <c r="D181" s="89">
        <v>45100</v>
      </c>
      <c r="E181" s="89">
        <v>46014</v>
      </c>
      <c r="F181" s="71" t="s">
        <v>442</v>
      </c>
      <c r="G181" s="57" t="s">
        <v>443</v>
      </c>
      <c r="H181" s="65" t="s">
        <v>717</v>
      </c>
      <c r="I181" s="6" t="s">
        <v>445</v>
      </c>
      <c r="J181" s="12" t="str">
        <f t="shared" si="25"/>
        <v>SBNK_MS4_IND2</v>
      </c>
      <c r="K181" s="72" t="s">
        <v>441</v>
      </c>
      <c r="L181" s="71"/>
      <c r="M181" s="71"/>
      <c r="N181" s="71"/>
      <c r="O181" s="72" t="s">
        <v>441</v>
      </c>
      <c r="P181" s="85"/>
    </row>
    <row r="182" spans="1:16" ht="116">
      <c r="A182" s="5" t="s">
        <v>275</v>
      </c>
      <c r="B182" s="5" t="str">
        <f>IF(A182&gt;0,VLOOKUP(A182,' 2_Measures'!$B$3:$K$62,2,0),"-")</f>
        <v xml:space="preserve">MS6: Mobility as a service 
</v>
      </c>
      <c r="C182" s="12" t="str">
        <f>IF(A182&gt;0,VLOOKUP(A182,' 2_Measures'!$B$3:$K$62,3,0),"-")</f>
        <v>Mobile app supporting traveling from one point to another, including all available mobility solutions.</v>
      </c>
      <c r="D182" s="89">
        <v>45100</v>
      </c>
      <c r="E182" s="89">
        <v>46014</v>
      </c>
      <c r="F182" s="71" t="s">
        <v>448</v>
      </c>
      <c r="G182" s="57" t="s">
        <v>449</v>
      </c>
      <c r="H182" s="64" t="s">
        <v>720</v>
      </c>
      <c r="I182" s="6" t="s">
        <v>445</v>
      </c>
      <c r="J182" s="12" t="str">
        <f t="shared" si="25"/>
        <v>SBNK_MS1_IND3</v>
      </c>
      <c r="K182" s="62" t="s">
        <v>529</v>
      </c>
      <c r="L182" s="71"/>
      <c r="M182" s="71"/>
      <c r="N182" s="71"/>
      <c r="O182" s="72" t="s">
        <v>721</v>
      </c>
      <c r="P182" s="241"/>
    </row>
    <row r="183" spans="1:16" ht="116">
      <c r="A183" s="5" t="s">
        <v>280</v>
      </c>
      <c r="B183" s="5" t="str">
        <f>IF(A183&gt;0,VLOOKUP(A183,' 2_Measures'!$B$3:$K$62,2,0),"-")</f>
        <v>MS9: Citizen Mobility App</v>
      </c>
      <c r="C183" s="12" t="str">
        <f>IF(A183&gt;0,VLOOKUP(A183,' 2_Measures'!$B$3:$K$62,3,0),"-")</f>
        <v>Communication app/channel between the citizens of the city and the governing authorities of the city.</v>
      </c>
      <c r="D183" s="89">
        <v>45100</v>
      </c>
      <c r="E183" s="89">
        <v>46014</v>
      </c>
      <c r="F183" s="71" t="s">
        <v>448</v>
      </c>
      <c r="G183" s="57" t="s">
        <v>449</v>
      </c>
      <c r="H183" s="64" t="s">
        <v>720</v>
      </c>
      <c r="I183" s="6" t="s">
        <v>445</v>
      </c>
      <c r="J183" s="12" t="str">
        <f t="shared" ref="J183:J186" si="26">CONCATENATE(A183,"_",F183)</f>
        <v>SBNK_MS2_IND3</v>
      </c>
      <c r="K183" s="72" t="s">
        <v>441</v>
      </c>
      <c r="L183" s="237"/>
      <c r="M183" s="237"/>
      <c r="N183" s="237"/>
      <c r="O183" s="72" t="s">
        <v>441</v>
      </c>
      <c r="P183" s="241"/>
    </row>
    <row r="184" spans="1:16" ht="116">
      <c r="A184" s="5" t="s">
        <v>283</v>
      </c>
      <c r="B184" s="5" t="str">
        <f>IF(A184&gt;0,VLOOKUP(A184,' 2_Measures'!$B$3:$K$62,2,0),"-")</f>
        <v xml:space="preserve">MS4: Electrical vehicle charging stations </v>
      </c>
      <c r="C184" s="12" t="str">
        <f>IF(A184&gt;0,VLOOKUP(A184,' 2_Measures'!$B$3:$K$62,3,0),"-")</f>
        <v xml:space="preserve">Four electrical vehicle charging stations to be installed on the different part of the city. </v>
      </c>
      <c r="D184" s="89">
        <v>45100</v>
      </c>
      <c r="E184" s="89">
        <v>46014</v>
      </c>
      <c r="F184" s="71" t="s">
        <v>448</v>
      </c>
      <c r="G184" s="57" t="s">
        <v>449</v>
      </c>
      <c r="H184" s="64" t="s">
        <v>720</v>
      </c>
      <c r="I184" s="6" t="s">
        <v>445</v>
      </c>
      <c r="J184" s="12" t="str">
        <f t="shared" si="26"/>
        <v>SBNK_MS3_IND3</v>
      </c>
      <c r="K184" s="72" t="s">
        <v>441</v>
      </c>
      <c r="L184" s="237"/>
      <c r="M184" s="237"/>
      <c r="N184" s="237"/>
      <c r="O184" s="72" t="s">
        <v>441</v>
      </c>
      <c r="P184" s="241"/>
    </row>
    <row r="185" spans="1:16" ht="116">
      <c r="A185" s="5" t="s">
        <v>288</v>
      </c>
      <c r="B185" s="5" t="str">
        <f>IF(A185&gt;0,VLOOKUP(A185,' 2_Measures'!$B$3:$K$62,2,0),"-")</f>
        <v>MS1: Multimodal hub / information screens</v>
      </c>
      <c r="C185" s="12" t="str">
        <f>IF(A185&gt;0,VLOOKUP(A185,' 2_Measures'!$B$3:$K$62,3,0),"-")</f>
        <v>Multimodal hub implemented in the port of Šibenik which incorporates electrical vehicles, interactive kiosks, and solutions for vulnerable and functionally disabled groups.</v>
      </c>
      <c r="D185" s="89">
        <v>45100</v>
      </c>
      <c r="E185" s="89">
        <v>46014</v>
      </c>
      <c r="F185" s="71" t="s">
        <v>448</v>
      </c>
      <c r="G185" s="57" t="s">
        <v>449</v>
      </c>
      <c r="H185" s="105" t="s">
        <v>722</v>
      </c>
      <c r="I185" s="6" t="s">
        <v>445</v>
      </c>
      <c r="J185" s="12" t="str">
        <f t="shared" si="26"/>
        <v>SBNK_MS4_IND3</v>
      </c>
      <c r="K185" s="72" t="s">
        <v>441</v>
      </c>
      <c r="L185" s="237"/>
      <c r="M185" s="237"/>
      <c r="N185" s="237"/>
      <c r="O185" s="72" t="s">
        <v>441</v>
      </c>
      <c r="P185" s="241"/>
    </row>
    <row r="186" spans="1:16" ht="58">
      <c r="A186" s="5" t="s">
        <v>275</v>
      </c>
      <c r="B186" s="5" t="str">
        <f>IF(A186&gt;0,VLOOKUP(A186,' 2_Measures'!$B$3:$K$62,2,0),"-")</f>
        <v xml:space="preserve">MS6: Mobility as a service 
</v>
      </c>
      <c r="C186" s="12" t="str">
        <f>IF(A186&gt;0,VLOOKUP(A186,' 2_Measures'!$B$3:$K$62,3,0),"-")</f>
        <v>Mobile app supporting traveling from one point to another, including all available mobility solutions.</v>
      </c>
      <c r="D186" s="89">
        <v>45100</v>
      </c>
      <c r="E186" s="89">
        <v>46014</v>
      </c>
      <c r="F186" s="71" t="s">
        <v>531</v>
      </c>
      <c r="G186" s="57" t="s">
        <v>532</v>
      </c>
      <c r="H186" s="65" t="s">
        <v>723</v>
      </c>
      <c r="I186" s="6" t="s">
        <v>439</v>
      </c>
      <c r="J186" s="12" t="str">
        <f t="shared" si="26"/>
        <v>SBNK_MS1_IND4</v>
      </c>
      <c r="K186" s="62" t="s">
        <v>724</v>
      </c>
      <c r="L186" s="71"/>
      <c r="M186" s="71"/>
      <c r="N186" s="71"/>
      <c r="O186" s="119" t="s">
        <v>725</v>
      </c>
      <c r="P186" s="85"/>
    </row>
    <row r="187" spans="1:16" ht="58">
      <c r="A187" s="5" t="s">
        <v>288</v>
      </c>
      <c r="B187" s="5" t="str">
        <f>IF(A187&gt;0,VLOOKUP(A187,' 2_Measures'!$B$3:$K$62,2,0),"-")</f>
        <v>MS1: Multimodal hub / information screens</v>
      </c>
      <c r="C187" s="12" t="str">
        <f>IF(A187&gt;0,VLOOKUP(A187,' 2_Measures'!$B$3:$K$62,3,0),"-")</f>
        <v>Multimodal hub implemented in the port of Šibenik which incorporates electrical vehicles, interactive kiosks, and solutions for vulnerable and functionally disabled groups.</v>
      </c>
      <c r="D187" s="89">
        <v>45100</v>
      </c>
      <c r="E187" s="89">
        <v>46014</v>
      </c>
      <c r="F187" s="71" t="s">
        <v>531</v>
      </c>
      <c r="G187" s="57" t="s">
        <v>532</v>
      </c>
      <c r="H187" s="65" t="s">
        <v>723</v>
      </c>
      <c r="I187" s="6" t="s">
        <v>439</v>
      </c>
      <c r="J187" s="12" t="str">
        <f t="shared" ref="J187:J200" si="27">CONCATENATE(A187,"_",F187)</f>
        <v>SBNK_MS4_IND4</v>
      </c>
      <c r="K187" s="72" t="s">
        <v>441</v>
      </c>
      <c r="L187" s="71"/>
      <c r="M187" s="71"/>
      <c r="N187" s="71"/>
      <c r="O187" s="72" t="s">
        <v>441</v>
      </c>
      <c r="P187" s="85"/>
    </row>
    <row r="188" spans="1:16" ht="145">
      <c r="A188" s="5" t="s">
        <v>275</v>
      </c>
      <c r="B188" s="5" t="str">
        <f>IF(A188&gt;0,VLOOKUP(A188,' 2_Measures'!$B$3:$K$62,2,0),"-")</f>
        <v xml:space="preserve">MS6: Mobility as a service 
</v>
      </c>
      <c r="C188" s="12" t="str">
        <f>IF(A188&gt;0,VLOOKUP(A188,' 2_Measures'!$B$3:$K$62,3,0),"-")</f>
        <v>Mobile app supporting traveling from one point to another, including all available mobility solutions.</v>
      </c>
      <c r="D188" s="89">
        <v>45100</v>
      </c>
      <c r="E188" s="89">
        <v>46014</v>
      </c>
      <c r="F188" s="71" t="s">
        <v>536</v>
      </c>
      <c r="G188" s="68" t="s">
        <v>537</v>
      </c>
      <c r="H188" s="63" t="s">
        <v>726</v>
      </c>
      <c r="I188" s="6" t="s">
        <v>539</v>
      </c>
      <c r="J188" s="12" t="str">
        <f t="shared" si="27"/>
        <v>SBNK_MS1_IND7</v>
      </c>
      <c r="K188" s="72" t="s">
        <v>727</v>
      </c>
      <c r="L188" s="117"/>
      <c r="M188" s="117"/>
      <c r="N188" s="117"/>
      <c r="O188" s="72" t="s">
        <v>728</v>
      </c>
      <c r="P188" s="85"/>
    </row>
    <row r="189" spans="1:16" ht="58">
      <c r="A189" s="5" t="s">
        <v>288</v>
      </c>
      <c r="B189" s="5" t="str">
        <f>IF(A189&gt;0,VLOOKUP(A189,' 2_Measures'!$B$3:$K$62,2,0),"-")</f>
        <v>MS1: Multimodal hub / information screens</v>
      </c>
      <c r="C189" s="12" t="str">
        <f>IF(A189&gt;0,VLOOKUP(A189,' 2_Measures'!$B$3:$K$62,3,0),"-")</f>
        <v>Multimodal hub implemented in the port of Šibenik which incorporates electrical vehicles, interactive kiosks, and solutions for vulnerable and functionally disabled groups.</v>
      </c>
      <c r="D189" s="89">
        <v>45100</v>
      </c>
      <c r="E189" s="89">
        <v>46014</v>
      </c>
      <c r="F189" s="71" t="s">
        <v>536</v>
      </c>
      <c r="G189" s="68" t="s">
        <v>537</v>
      </c>
      <c r="H189" s="63" t="s">
        <v>726</v>
      </c>
      <c r="I189" s="6" t="s">
        <v>539</v>
      </c>
      <c r="J189" s="12" t="str">
        <f t="shared" si="27"/>
        <v>SBNK_MS4_IND7</v>
      </c>
      <c r="K189" s="72" t="s">
        <v>441</v>
      </c>
      <c r="L189" s="117"/>
      <c r="M189" s="117"/>
      <c r="N189" s="117"/>
      <c r="O189" s="72" t="s">
        <v>441</v>
      </c>
      <c r="P189" s="85"/>
    </row>
    <row r="190" spans="1:16" ht="87">
      <c r="A190" s="5" t="s">
        <v>275</v>
      </c>
      <c r="B190" s="5" t="str">
        <f>IF(A190&gt;0,VLOOKUP(A190,' 2_Measures'!$B$3:$K$62,2,0),"-")</f>
        <v xml:space="preserve">MS6: Mobility as a service 
</v>
      </c>
      <c r="C190" s="12" t="str">
        <f>IF(A190&gt;0,VLOOKUP(A190,' 2_Measures'!$B$3:$K$62,3,0),"-")</f>
        <v>Mobile app supporting traveling from one point to another, including all available mobility solutions.</v>
      </c>
      <c r="D190" s="89">
        <v>45100</v>
      </c>
      <c r="E190" s="89">
        <v>46014</v>
      </c>
      <c r="F190" s="71" t="s">
        <v>596</v>
      </c>
      <c r="G190" s="61" t="s">
        <v>597</v>
      </c>
      <c r="H190" s="64" t="s">
        <v>729</v>
      </c>
      <c r="I190" s="6" t="s">
        <v>498</v>
      </c>
      <c r="J190" s="12" t="str">
        <f t="shared" si="27"/>
        <v>SBNK_MS1_IND10</v>
      </c>
      <c r="K190" s="127" t="s">
        <v>730</v>
      </c>
      <c r="L190" s="117"/>
      <c r="M190" s="117"/>
      <c r="N190" s="117"/>
      <c r="O190" s="72" t="s">
        <v>731</v>
      </c>
      <c r="P190" s="85"/>
    </row>
    <row r="191" spans="1:16" ht="87">
      <c r="A191" s="5" t="s">
        <v>280</v>
      </c>
      <c r="B191" s="5" t="str">
        <f>IF(A191&gt;0,VLOOKUP(A191,' 2_Measures'!$B$3:$K$62,2,0),"-")</f>
        <v>MS9: Citizen Mobility App</v>
      </c>
      <c r="C191" s="12" t="str">
        <f>IF(A191&gt;0,VLOOKUP(A191,' 2_Measures'!$B$3:$K$62,3,0),"-")</f>
        <v>Communication app/channel between the citizens of the city and the governing authorities of the city.</v>
      </c>
      <c r="D191" s="89">
        <v>45100</v>
      </c>
      <c r="E191" s="89">
        <v>46014</v>
      </c>
      <c r="F191" s="71" t="s">
        <v>596</v>
      </c>
      <c r="G191" s="61" t="s">
        <v>597</v>
      </c>
      <c r="H191" s="64" t="s">
        <v>729</v>
      </c>
      <c r="I191" s="6" t="s">
        <v>498</v>
      </c>
      <c r="J191" s="12" t="str">
        <f t="shared" si="27"/>
        <v>SBNK_MS2_IND10</v>
      </c>
      <c r="K191" s="72" t="s">
        <v>441</v>
      </c>
      <c r="L191" s="117"/>
      <c r="M191" s="117"/>
      <c r="N191" s="117"/>
      <c r="O191" s="72" t="s">
        <v>441</v>
      </c>
      <c r="P191" s="85"/>
    </row>
    <row r="192" spans="1:16" ht="87">
      <c r="A192" s="5" t="s">
        <v>288</v>
      </c>
      <c r="B192" s="5" t="str">
        <f>IF(A192&gt;0,VLOOKUP(A192,' 2_Measures'!$B$3:$K$62,2,0),"-")</f>
        <v>MS1: Multimodal hub / information screens</v>
      </c>
      <c r="C192" s="12" t="str">
        <f>IF(A192&gt;0,VLOOKUP(A192,' 2_Measures'!$B$3:$K$62,3,0),"-")</f>
        <v>Multimodal hub implemented in the port of Šibenik which incorporates electrical vehicles, interactive kiosks, and solutions for vulnerable and functionally disabled groups.</v>
      </c>
      <c r="D192" s="89">
        <v>45100</v>
      </c>
      <c r="E192" s="89">
        <v>46014</v>
      </c>
      <c r="F192" s="71" t="s">
        <v>596</v>
      </c>
      <c r="G192" s="61" t="s">
        <v>597</v>
      </c>
      <c r="H192" s="64" t="s">
        <v>729</v>
      </c>
      <c r="I192" s="6" t="s">
        <v>498</v>
      </c>
      <c r="J192" s="12" t="str">
        <f t="shared" ref="J192" si="28">CONCATENATE(A192,"_",F192)</f>
        <v>SBNK_MS4_IND10</v>
      </c>
      <c r="K192" s="72" t="s">
        <v>441</v>
      </c>
      <c r="L192" s="117"/>
      <c r="M192" s="117"/>
      <c r="N192" s="117"/>
      <c r="O192" s="72" t="s">
        <v>441</v>
      </c>
      <c r="P192" s="85"/>
    </row>
    <row r="193" spans="1:16" ht="101.5">
      <c r="A193" s="5" t="s">
        <v>275</v>
      </c>
      <c r="B193" s="5" t="str">
        <f>IF(A193&gt;0,VLOOKUP(A193,' 2_Measures'!$B$3:$K$62,2,0),"-")</f>
        <v xml:space="preserve">MS6: Mobility as a service 
</v>
      </c>
      <c r="C193" s="12" t="str">
        <f>IF(A193&gt;0,VLOOKUP(A193,' 2_Measures'!$B$3:$K$62,3,0),"-")</f>
        <v>Mobile app supporting traveling from one point to another, including all available mobility solutions.</v>
      </c>
      <c r="D193" s="89">
        <v>45100</v>
      </c>
      <c r="E193" s="89">
        <v>46014</v>
      </c>
      <c r="F193" s="71" t="s">
        <v>602</v>
      </c>
      <c r="G193" s="68" t="s">
        <v>603</v>
      </c>
      <c r="H193" s="64" t="s">
        <v>732</v>
      </c>
      <c r="I193" s="6" t="s">
        <v>498</v>
      </c>
      <c r="J193" s="12" t="str">
        <f t="shared" si="27"/>
        <v>SBNK_MS1_IND11</v>
      </c>
      <c r="K193" s="72" t="s">
        <v>733</v>
      </c>
      <c r="L193" s="117"/>
      <c r="M193" s="117"/>
      <c r="N193" s="117"/>
      <c r="O193" s="72" t="s">
        <v>734</v>
      </c>
      <c r="P193" s="85"/>
    </row>
    <row r="194" spans="1:16" ht="101.5">
      <c r="A194" s="5" t="s">
        <v>280</v>
      </c>
      <c r="B194" s="5" t="str">
        <f>IF(A194&gt;0,VLOOKUP(A194,' 2_Measures'!$B$3:$K$62,2,0),"-")</f>
        <v>MS9: Citizen Mobility App</v>
      </c>
      <c r="C194" s="12" t="str">
        <f>IF(A194&gt;0,VLOOKUP(A194,' 2_Measures'!$B$3:$K$62,3,0),"-")</f>
        <v>Communication app/channel between the citizens of the city and the governing authorities of the city.</v>
      </c>
      <c r="D194" s="89">
        <v>45100</v>
      </c>
      <c r="E194" s="89">
        <v>46014</v>
      </c>
      <c r="F194" s="71" t="s">
        <v>602</v>
      </c>
      <c r="G194" s="68" t="s">
        <v>603</v>
      </c>
      <c r="H194" s="64" t="s">
        <v>732</v>
      </c>
      <c r="I194" s="6" t="s">
        <v>498</v>
      </c>
      <c r="J194" s="12" t="str">
        <f t="shared" ref="J194" si="29">CONCATENATE(A194,"_",F194)</f>
        <v>SBNK_MS2_IND11</v>
      </c>
      <c r="K194" s="72" t="s">
        <v>441</v>
      </c>
      <c r="L194" s="117"/>
      <c r="M194" s="117"/>
      <c r="N194" s="117"/>
      <c r="O194" s="72" t="s">
        <v>441</v>
      </c>
      <c r="P194" s="85"/>
    </row>
    <row r="195" spans="1:16" ht="101.5">
      <c r="A195" s="5" t="s">
        <v>288</v>
      </c>
      <c r="B195" s="5" t="str">
        <f>IF(A195&gt;0,VLOOKUP(A195,' 2_Measures'!$B$3:$K$62,2,0),"-")</f>
        <v>MS1: Multimodal hub / information screens</v>
      </c>
      <c r="C195" s="12" t="str">
        <f>IF(A195&gt;0,VLOOKUP(A195,' 2_Measures'!$B$3:$K$62,3,0),"-")</f>
        <v>Multimodal hub implemented in the port of Šibenik which incorporates electrical vehicles, interactive kiosks, and solutions for vulnerable and functionally disabled groups.</v>
      </c>
      <c r="D195" s="89">
        <v>45100</v>
      </c>
      <c r="E195" s="89">
        <v>46014</v>
      </c>
      <c r="F195" s="71" t="s">
        <v>602</v>
      </c>
      <c r="G195" s="68" t="s">
        <v>603</v>
      </c>
      <c r="H195" s="64" t="s">
        <v>732</v>
      </c>
      <c r="I195" s="6" t="s">
        <v>498</v>
      </c>
      <c r="J195" s="12" t="str">
        <f t="shared" si="27"/>
        <v>SBNK_MS4_IND11</v>
      </c>
      <c r="K195" s="72" t="s">
        <v>441</v>
      </c>
      <c r="L195" s="117"/>
      <c r="M195" s="117"/>
      <c r="N195" s="117"/>
      <c r="O195" s="72" t="s">
        <v>441</v>
      </c>
      <c r="P195" s="85"/>
    </row>
    <row r="196" spans="1:16" ht="58">
      <c r="A196" s="5" t="s">
        <v>275</v>
      </c>
      <c r="B196" s="5" t="str">
        <f>IF(A196&gt;0,VLOOKUP(A196,' 2_Measures'!$B$3:$K$62,2,0),"-")</f>
        <v xml:space="preserve">MS6: Mobility as a service 
</v>
      </c>
      <c r="C196" s="12" t="str">
        <f>IF(A196&gt;0,VLOOKUP(A196,' 2_Measures'!$B$3:$K$62,3,0),"-")</f>
        <v>Mobile app supporting traveling from one point to another, including all available mobility solutions.</v>
      </c>
      <c r="D196" s="89">
        <v>45100</v>
      </c>
      <c r="E196" s="89">
        <v>46014</v>
      </c>
      <c r="F196" s="71" t="s">
        <v>470</v>
      </c>
      <c r="G196" s="61" t="s">
        <v>471</v>
      </c>
      <c r="H196" s="78" t="s">
        <v>735</v>
      </c>
      <c r="I196" s="6" t="s">
        <v>473</v>
      </c>
      <c r="J196" s="12" t="str">
        <f t="shared" si="27"/>
        <v>SBNK_MS1_IND24</v>
      </c>
      <c r="K196" s="127" t="s">
        <v>736</v>
      </c>
      <c r="L196" s="133"/>
      <c r="M196" s="133"/>
      <c r="N196" s="133"/>
      <c r="O196" s="72">
        <v>400</v>
      </c>
      <c r="P196" s="85"/>
    </row>
    <row r="197" spans="1:16" ht="58">
      <c r="A197" s="5" t="s">
        <v>288</v>
      </c>
      <c r="B197" s="5" t="str">
        <f>IF(A197&gt;0,VLOOKUP(A197,' 2_Measures'!$B$3:$K$62,2,0),"-")</f>
        <v>MS1: Multimodal hub / information screens</v>
      </c>
      <c r="C197" s="12" t="str">
        <f>IF(A197&gt;0,VLOOKUP(A197,' 2_Measures'!$B$3:$K$62,3,0),"-")</f>
        <v>Multimodal hub implemented in the port of Šibenik which incorporates electrical vehicles, interactive kiosks, and solutions for vulnerable and functionally disabled groups.</v>
      </c>
      <c r="D197" s="89">
        <v>45100</v>
      </c>
      <c r="E197" s="89">
        <v>46014</v>
      </c>
      <c r="F197" s="71" t="s">
        <v>470</v>
      </c>
      <c r="G197" s="61" t="s">
        <v>471</v>
      </c>
      <c r="H197" s="78" t="s">
        <v>735</v>
      </c>
      <c r="I197" s="6" t="s">
        <v>473</v>
      </c>
      <c r="J197" s="12" t="str">
        <f t="shared" si="27"/>
        <v>SBNK_MS4_IND24</v>
      </c>
      <c r="K197" s="72" t="s">
        <v>441</v>
      </c>
      <c r="L197" s="133"/>
      <c r="M197" s="133"/>
      <c r="N197" s="133"/>
      <c r="O197" s="72" t="s">
        <v>441</v>
      </c>
      <c r="P197" s="85"/>
    </row>
    <row r="198" spans="1:16" ht="58">
      <c r="A198" s="5" t="s">
        <v>275</v>
      </c>
      <c r="B198" s="5" t="str">
        <f>IF(A198&gt;0,VLOOKUP(A198,' 2_Measures'!$B$3:$K$62,2,0),"-")</f>
        <v xml:space="preserve">MS6: Mobility as a service 
</v>
      </c>
      <c r="C198" s="12" t="str">
        <f>IF(A198&gt;0,VLOOKUP(A198,' 2_Measures'!$B$3:$K$62,3,0),"-")</f>
        <v>Mobile app supporting traveling from one point to another, including all available mobility solutions.</v>
      </c>
      <c r="D198" s="89">
        <v>45100</v>
      </c>
      <c r="E198" s="89">
        <v>46014</v>
      </c>
      <c r="F198" s="71" t="s">
        <v>476</v>
      </c>
      <c r="G198" s="61" t="s">
        <v>477</v>
      </c>
      <c r="H198" s="78" t="s">
        <v>737</v>
      </c>
      <c r="I198" s="6" t="s">
        <v>473</v>
      </c>
      <c r="J198" s="12" t="str">
        <f t="shared" ref="J198:J199" si="30">CONCATENATE(A198,"_",F198)</f>
        <v>SBNK_MS1_IND25a</v>
      </c>
      <c r="K198" s="72" t="s">
        <v>738</v>
      </c>
      <c r="L198" s="133"/>
      <c r="M198" s="133"/>
      <c r="N198" s="133"/>
      <c r="O198" s="72">
        <v>35</v>
      </c>
      <c r="P198" s="85"/>
    </row>
    <row r="199" spans="1:16" ht="58">
      <c r="A199" s="5" t="s">
        <v>288</v>
      </c>
      <c r="B199" s="5" t="str">
        <f>IF(A199&gt;0,VLOOKUP(A199,' 2_Measures'!$B$3:$K$62,2,0),"-")</f>
        <v>MS1: Multimodal hub / information screens</v>
      </c>
      <c r="C199" s="12" t="str">
        <f>IF(A199&gt;0,VLOOKUP(A199,' 2_Measures'!$B$3:$K$62,3,0),"-")</f>
        <v>Multimodal hub implemented in the port of Šibenik which incorporates electrical vehicles, interactive kiosks, and solutions for vulnerable and functionally disabled groups.</v>
      </c>
      <c r="D199" s="89">
        <v>45100</v>
      </c>
      <c r="E199" s="89">
        <v>46014</v>
      </c>
      <c r="F199" s="71" t="s">
        <v>476</v>
      </c>
      <c r="G199" s="61" t="s">
        <v>477</v>
      </c>
      <c r="H199" s="78" t="s">
        <v>737</v>
      </c>
      <c r="I199" s="6" t="s">
        <v>473</v>
      </c>
      <c r="J199" s="12" t="str">
        <f t="shared" si="30"/>
        <v>SBNK_MS4_IND25a</v>
      </c>
      <c r="K199" s="72" t="s">
        <v>441</v>
      </c>
      <c r="L199" s="133"/>
      <c r="M199" s="133"/>
      <c r="N199" s="133"/>
      <c r="O199" s="72" t="s">
        <v>441</v>
      </c>
      <c r="P199" s="85"/>
    </row>
    <row r="200" spans="1:16" ht="58">
      <c r="A200" s="5" t="s">
        <v>288</v>
      </c>
      <c r="B200" s="5" t="str">
        <f>IF(A200&gt;0,VLOOKUP(A200,' 2_Measures'!$B$3:$K$62,2,0),"-")</f>
        <v>MS1: Multimodal hub / information screens</v>
      </c>
      <c r="C200" s="12" t="str">
        <f>IF(A200&gt;0,VLOOKUP(A200,' 2_Measures'!$B$3:$K$62,3,0),"-")</f>
        <v>Multimodal hub implemented in the port of Šibenik which incorporates electrical vehicles, interactive kiosks, and solutions for vulnerable and functionally disabled groups.</v>
      </c>
      <c r="D200" s="89">
        <v>45100</v>
      </c>
      <c r="E200" s="89">
        <v>46014</v>
      </c>
      <c r="F200" s="71" t="s">
        <v>491</v>
      </c>
      <c r="G200" s="61" t="s">
        <v>492</v>
      </c>
      <c r="H200" s="63" t="s">
        <v>493</v>
      </c>
      <c r="I200" s="6" t="s">
        <v>494</v>
      </c>
      <c r="J200" s="12" t="str">
        <f t="shared" si="27"/>
        <v>SBNK_MS4_IND45</v>
      </c>
      <c r="K200" s="62">
        <v>0</v>
      </c>
      <c r="L200" s="62"/>
      <c r="M200" s="62"/>
      <c r="N200" s="62"/>
      <c r="O200" s="62">
        <v>1</v>
      </c>
      <c r="P200" s="62"/>
    </row>
    <row r="201" spans="1:16" ht="58">
      <c r="A201" s="5" t="s">
        <v>283</v>
      </c>
      <c r="B201" s="5" t="str">
        <f>IF(A201&gt;0,VLOOKUP(A201,' 2_Measures'!$B$3:$K$62,2,0),"-")</f>
        <v xml:space="preserve">MS4: Electrical vehicle charging stations </v>
      </c>
      <c r="C201" s="12" t="str">
        <f>IF(A201&gt;0,VLOOKUP(A201,' 2_Measures'!$B$3:$K$62,3,0),"-")</f>
        <v xml:space="preserve">Four electrical vehicle charging stations to be installed on the different part of the city. </v>
      </c>
      <c r="D201" s="89">
        <v>45100</v>
      </c>
      <c r="E201" s="89">
        <v>46014</v>
      </c>
      <c r="F201" s="71" t="s">
        <v>623</v>
      </c>
      <c r="G201" s="61" t="s">
        <v>624</v>
      </c>
      <c r="H201" s="64" t="s">
        <v>739</v>
      </c>
      <c r="I201" s="6" t="s">
        <v>473</v>
      </c>
      <c r="J201" s="12" t="str">
        <f t="shared" ref="J201:J206" si="31">CONCATENATE(A201,"_",F201)</f>
        <v>SBNK_MS3_IND52</v>
      </c>
      <c r="K201" s="119" t="s">
        <v>740</v>
      </c>
      <c r="L201" s="120"/>
      <c r="M201" s="120"/>
      <c r="N201" s="120"/>
      <c r="O201" s="119" t="s">
        <v>741</v>
      </c>
      <c r="P201" s="85"/>
    </row>
    <row r="202" spans="1:16" ht="58">
      <c r="A202" s="5" t="s">
        <v>288</v>
      </c>
      <c r="B202" s="5" t="str">
        <f>IF(A202&gt;0,VLOOKUP(A202,' 2_Measures'!$B$3:$K$62,2,0),"-")</f>
        <v>MS1: Multimodal hub / information screens</v>
      </c>
      <c r="C202" s="12" t="str">
        <f>IF(A202&gt;0,VLOOKUP(A202,' 2_Measures'!$B$3:$K$62,3,0),"-")</f>
        <v>Multimodal hub implemented in the port of Šibenik which incorporates electrical vehicles, interactive kiosks, and solutions for vulnerable and functionally disabled groups.</v>
      </c>
      <c r="D202" s="89">
        <v>45100</v>
      </c>
      <c r="E202" s="89">
        <v>46014</v>
      </c>
      <c r="F202" s="71" t="s">
        <v>506</v>
      </c>
      <c r="G202" s="76" t="s">
        <v>507</v>
      </c>
      <c r="H202" s="64" t="s">
        <v>742</v>
      </c>
      <c r="I202" s="6" t="s">
        <v>494</v>
      </c>
      <c r="J202" s="12" t="str">
        <f t="shared" si="31"/>
        <v>SBNK_MS4_IND54</v>
      </c>
      <c r="K202" s="119">
        <v>0</v>
      </c>
      <c r="L202" s="120"/>
      <c r="M202" s="120"/>
      <c r="N202" s="120"/>
      <c r="O202" s="119">
        <v>1</v>
      </c>
      <c r="P202" s="85"/>
    </row>
    <row r="203" spans="1:16" ht="72.5">
      <c r="A203" s="5" t="s">
        <v>275</v>
      </c>
      <c r="B203" s="5" t="str">
        <f>IF(A203&gt;0,VLOOKUP(A203,' 2_Measures'!$B$3:$K$62,2,0),"-")</f>
        <v xml:space="preserve">MS6: Mobility as a service 
</v>
      </c>
      <c r="C203" s="12" t="str">
        <f>IF(A203&gt;0,VLOOKUP(A203,' 2_Measures'!$B$3:$K$62,3,0),"-")</f>
        <v>Mobile app supporting traveling from one point to another, including all available mobility solutions.</v>
      </c>
      <c r="D203" s="89">
        <v>45100</v>
      </c>
      <c r="E203" s="89">
        <v>46014</v>
      </c>
      <c r="F203" s="71" t="s">
        <v>509</v>
      </c>
      <c r="G203" s="76" t="s">
        <v>510</v>
      </c>
      <c r="H203" s="64" t="s">
        <v>743</v>
      </c>
      <c r="I203" s="6" t="s">
        <v>473</v>
      </c>
      <c r="J203" s="12" t="str">
        <f t="shared" si="31"/>
        <v>SBNK_MS1_IND56</v>
      </c>
      <c r="K203" s="62" t="s">
        <v>744</v>
      </c>
      <c r="L203" s="62"/>
      <c r="M203" s="62"/>
      <c r="N203" s="62"/>
      <c r="O203" s="119">
        <v>3</v>
      </c>
      <c r="P203" s="85"/>
    </row>
    <row r="204" spans="1:16" ht="58">
      <c r="A204" s="5" t="s">
        <v>275</v>
      </c>
      <c r="B204" s="5" t="str">
        <f>IF(A204&gt;0,VLOOKUP(A204,' 2_Measures'!$B$3:$K$62,2,0),"-")</f>
        <v xml:space="preserve">MS6: Mobility as a service 
</v>
      </c>
      <c r="C204" s="12" t="str">
        <f>IF(A204&gt;0,VLOOKUP(A204,' 2_Measures'!$B$3:$K$62,3,0),"-")</f>
        <v>Mobile app supporting traveling from one point to another, including all available mobility solutions.</v>
      </c>
      <c r="D204" s="89">
        <v>45100</v>
      </c>
      <c r="E204" s="89">
        <v>46014</v>
      </c>
      <c r="F204" s="71" t="s">
        <v>514</v>
      </c>
      <c r="G204" s="88" t="s">
        <v>637</v>
      </c>
      <c r="H204" s="64" t="s">
        <v>745</v>
      </c>
      <c r="I204" s="6" t="s">
        <v>473</v>
      </c>
      <c r="J204" s="12" t="str">
        <f t="shared" si="31"/>
        <v>SBNK_MS1_IND57</v>
      </c>
      <c r="K204" s="62" t="s">
        <v>744</v>
      </c>
      <c r="L204" s="62"/>
      <c r="M204" s="62"/>
      <c r="N204" s="62"/>
      <c r="O204" s="177" t="s">
        <v>746</v>
      </c>
      <c r="P204" s="85"/>
    </row>
    <row r="205" spans="1:16" ht="87">
      <c r="A205" s="5" t="s">
        <v>275</v>
      </c>
      <c r="B205" s="5" t="str">
        <f>IF(A205&gt;0,VLOOKUP(A205,' 2_Measures'!$B$3:$K$62,2,0),"-")</f>
        <v xml:space="preserve">MS6: Mobility as a service 
</v>
      </c>
      <c r="C205" s="12" t="str">
        <f>IF(A205&gt;0,VLOOKUP(A205,' 2_Measures'!$B$3:$K$62,3,0),"-")</f>
        <v>Mobile app supporting traveling from one point to another, including all available mobility solutions.</v>
      </c>
      <c r="D205" s="89">
        <v>45100</v>
      </c>
      <c r="E205" s="89">
        <v>46014</v>
      </c>
      <c r="F205" s="71" t="s">
        <v>519</v>
      </c>
      <c r="G205" s="88" t="s">
        <v>639</v>
      </c>
      <c r="H205" s="79" t="s">
        <v>747</v>
      </c>
      <c r="I205" s="6" t="s">
        <v>473</v>
      </c>
      <c r="J205" s="12" t="str">
        <f t="shared" si="31"/>
        <v>SBNK_MS1_IND58</v>
      </c>
      <c r="K205" s="62" t="s">
        <v>744</v>
      </c>
      <c r="L205" s="62"/>
      <c r="M205" s="62"/>
      <c r="N205" s="62"/>
      <c r="O205" s="177" t="s">
        <v>748</v>
      </c>
      <c r="P205" s="85"/>
    </row>
    <row r="206" spans="1:16" ht="58">
      <c r="A206" s="5" t="s">
        <v>280</v>
      </c>
      <c r="B206" s="5" t="str">
        <f>IF(A206&gt;0,VLOOKUP(A206,' 2_Measures'!$B$3:$K$62,2,0),"-")</f>
        <v>MS9: Citizen Mobility App</v>
      </c>
      <c r="C206" s="12" t="str">
        <f>IF(A206&gt;0,VLOOKUP(A206,' 2_Measures'!$B$3:$K$62,3,0),"-")</f>
        <v>Communication app/channel between the citizens of the city and the governing authorities of the city.</v>
      </c>
      <c r="D206" s="89">
        <v>45100</v>
      </c>
      <c r="E206" s="89">
        <v>46014</v>
      </c>
      <c r="F206" s="71" t="s">
        <v>568</v>
      </c>
      <c r="G206" s="88" t="s">
        <v>569</v>
      </c>
      <c r="H206" s="79" t="s">
        <v>749</v>
      </c>
      <c r="I206" s="6" t="s">
        <v>473</v>
      </c>
      <c r="J206" s="12" t="str">
        <f t="shared" si="31"/>
        <v>SBNK_MS2_IND59</v>
      </c>
      <c r="K206" s="62" t="s">
        <v>750</v>
      </c>
      <c r="L206" s="71"/>
      <c r="M206" s="71"/>
      <c r="N206" s="71"/>
      <c r="O206" s="62" t="s">
        <v>642</v>
      </c>
      <c r="P206" s="85"/>
    </row>
    <row r="207" spans="1:16">
      <c r="A207" s="6"/>
      <c r="B207" s="6"/>
      <c r="C207" s="59"/>
      <c r="D207" s="91"/>
      <c r="E207" s="91"/>
      <c r="F207" s="71"/>
      <c r="G207" s="61"/>
      <c r="H207" s="61"/>
      <c r="I207" s="85"/>
      <c r="J207" s="85"/>
      <c r="K207" s="71"/>
      <c r="L207" s="71"/>
      <c r="M207" s="71"/>
      <c r="N207" s="71"/>
      <c r="O207" s="71"/>
      <c r="P207" s="85"/>
    </row>
    <row r="208" spans="1:16" ht="116">
      <c r="A208" s="5" t="s">
        <v>181</v>
      </c>
      <c r="B208" s="5" t="str">
        <f>IF(A208&gt;0,VLOOKUP(A208,' 2_Measures'!$B$3:$K$62,2,0),"-")</f>
        <v>MS1: Multimodal hub / information screens</v>
      </c>
      <c r="C208" s="12" t="str">
        <f>IF(A208&gt;0,VLOOKUP(A208,'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08" s="89">
        <v>45100</v>
      </c>
      <c r="E208" s="89">
        <v>46014</v>
      </c>
      <c r="F208" s="71" t="s">
        <v>436</v>
      </c>
      <c r="G208" s="57" t="s">
        <v>437</v>
      </c>
      <c r="H208" s="57" t="s">
        <v>751</v>
      </c>
      <c r="I208" s="6" t="s">
        <v>439</v>
      </c>
      <c r="J208" s="12" t="str">
        <f t="shared" ref="J208:J232" si="32">CONCATENATE(A208,"_",F208)</f>
        <v>TLL_MS1_IND1</v>
      </c>
      <c r="K208" s="154" t="s">
        <v>752</v>
      </c>
      <c r="L208" s="71"/>
      <c r="M208" s="71"/>
      <c r="N208" s="71"/>
      <c r="O208" s="145" t="s">
        <v>753</v>
      </c>
      <c r="P208" s="85"/>
    </row>
    <row r="209" spans="1:16" ht="116">
      <c r="A209" s="5" t="s">
        <v>191</v>
      </c>
      <c r="B209" s="5" t="str">
        <f>IF(A209&gt;0,VLOOKUP(A209,' 2_Measures'!$B$3:$K$62,2,0),"-")</f>
        <v>MS11: Cargo-bikes renting service</v>
      </c>
      <c r="C209" s="12" t="str">
        <f>IF(A209&gt;0,VLOOKUP(A209,'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09" s="89">
        <v>45100</v>
      </c>
      <c r="E209" s="89">
        <v>46014</v>
      </c>
      <c r="F209" s="71" t="s">
        <v>436</v>
      </c>
      <c r="G209" s="57" t="s">
        <v>437</v>
      </c>
      <c r="H209" s="57" t="s">
        <v>751</v>
      </c>
      <c r="I209" s="6" t="s">
        <v>439</v>
      </c>
      <c r="J209" s="12" t="str">
        <f t="shared" si="32"/>
        <v>TLL_MS3_IND1</v>
      </c>
      <c r="K209" s="62" t="s">
        <v>441</v>
      </c>
      <c r="L209" s="71"/>
      <c r="M209" s="71"/>
      <c r="N209" s="71"/>
      <c r="O209" s="62" t="s">
        <v>441</v>
      </c>
      <c r="P209" s="85"/>
    </row>
    <row r="210" spans="1:16" ht="116">
      <c r="A210" s="5" t="s">
        <v>198</v>
      </c>
      <c r="B210" s="5" t="str">
        <f>IF(A210&gt;0,VLOOKUP(A210,' 2_Measures'!$B$3:$K$62,2,0),"-")</f>
        <v>MS12: Smart park and Ride management</v>
      </c>
      <c r="C210" s="12" t="str">
        <f>IF(A210&gt;0,VLOOKUP(A210,' 2_Measures'!$B$3:$K$62,3,0),"-")</f>
        <v>Creation of Park&amp;Ride parking facility. Digital signages to show all available multimodal vehicles (e-scooters, city bikes, shared cars, cargo bikes etc) in short distance plus PT schedules and real time arrivals plus possibility to download the MaaS app by scanning the QR-code.</v>
      </c>
      <c r="D210" s="89">
        <v>45100</v>
      </c>
      <c r="E210" s="89">
        <v>46014</v>
      </c>
      <c r="F210" s="71" t="s">
        <v>436</v>
      </c>
      <c r="G210" s="57" t="s">
        <v>437</v>
      </c>
      <c r="H210" s="57" t="s">
        <v>751</v>
      </c>
      <c r="I210" s="6" t="s">
        <v>439</v>
      </c>
      <c r="J210" s="12" t="str">
        <f t="shared" si="32"/>
        <v>TLL_MS4_IND1</v>
      </c>
      <c r="K210" s="62" t="s">
        <v>441</v>
      </c>
      <c r="L210" s="71"/>
      <c r="M210" s="71"/>
      <c r="N210" s="71"/>
      <c r="O210" s="62" t="s">
        <v>441</v>
      </c>
      <c r="P210" s="85"/>
    </row>
    <row r="211" spans="1:16" ht="116">
      <c r="A211" s="5" t="s">
        <v>203</v>
      </c>
      <c r="B211" s="5" t="str">
        <f>IF(A211&gt;0,VLOOKUP(A211,' 2_Measures'!$B$3:$K$62,2,0),"-")</f>
        <v>MS12: Smart park and Ride management</v>
      </c>
      <c r="C211" s="12" t="str">
        <f>IF(A211&gt;0,VLOOKUP(A211,' 2_Measures'!$B$3:$K$62,3,0),"-")</f>
        <v>The city will create a Park&amp;Ride parking facility enabled by digital solutions from SPINE. Parking facility is allowed to use with a Tallinn PT card (by taping the card, the person will be identified and the stop-bar in the entrance will open), and the parking area will be show all available vehicles (e-scooters, shared cars, PT schedules) and if the car will be left there, usage of PT is free of charge.</v>
      </c>
      <c r="D211" s="89">
        <v>45100</v>
      </c>
      <c r="E211" s="89">
        <v>46014</v>
      </c>
      <c r="F211" s="71" t="s">
        <v>436</v>
      </c>
      <c r="G211" s="57" t="s">
        <v>437</v>
      </c>
      <c r="H211" s="57" t="s">
        <v>751</v>
      </c>
      <c r="I211" s="6" t="s">
        <v>439</v>
      </c>
      <c r="J211" s="12" t="str">
        <f t="shared" si="32"/>
        <v>TLL_MS5_IND1</v>
      </c>
      <c r="K211" s="62" t="s">
        <v>441</v>
      </c>
      <c r="L211" s="71"/>
      <c r="M211" s="71"/>
      <c r="N211" s="71"/>
      <c r="O211" s="62" t="s">
        <v>441</v>
      </c>
      <c r="P211" s="85"/>
    </row>
    <row r="212" spans="1:16" ht="116">
      <c r="A212" s="5" t="s">
        <v>208</v>
      </c>
      <c r="B212" s="5" t="str">
        <f>IF(A212&gt;0,VLOOKUP(A212,' 2_Measures'!$B$3:$K$62,2,0),"-")</f>
        <v>MS9: Citizen Mobility App</v>
      </c>
      <c r="C212" s="12" t="str">
        <f>IF(A212&gt;0,VLOOKUP(A212,' 2_Measures'!$B$3:$K$62,3,0),"-")</f>
        <v>Implementation of Citizen App integrated into MaaS app. Citizen App will collect more information about people movement preference in real and according to this information it is possible to improve MaaS and overall transportation service.</v>
      </c>
      <c r="D212" s="89">
        <v>45100</v>
      </c>
      <c r="E212" s="89">
        <v>46014</v>
      </c>
      <c r="F212" s="71" t="s">
        <v>436</v>
      </c>
      <c r="G212" s="57" t="s">
        <v>437</v>
      </c>
      <c r="H212" s="57" t="s">
        <v>751</v>
      </c>
      <c r="I212" s="6" t="s">
        <v>439</v>
      </c>
      <c r="J212" s="12" t="str">
        <f t="shared" si="32"/>
        <v>TLL_MS6_IND1</v>
      </c>
      <c r="K212" s="62" t="s">
        <v>441</v>
      </c>
      <c r="L212" s="71"/>
      <c r="M212" s="71"/>
      <c r="N212" s="71"/>
      <c r="O212" s="62" t="s">
        <v>441</v>
      </c>
      <c r="P212" s="85"/>
    </row>
    <row r="213" spans="1:16" ht="116">
      <c r="A213" s="5" t="s">
        <v>214</v>
      </c>
      <c r="B213" s="5" t="str">
        <f>IF(A213&gt;0,VLOOKUP(A213,' 2_Measures'!$B$3:$K$62,2,0),"-")</f>
        <v>MS13: Traffic Management / PT prioritization services</v>
      </c>
      <c r="C213" s="12" t="str">
        <f>IF(A213&gt;0,VLOOKUP(A213,' 2_Measures'!$B$3:$K$62,3,0),"-")</f>
        <v>Creation of PT priority to one of the intersections, which will be determined either through special analysis or cognitive analysis. If the effectiveness of the current PT priority system can be analysed, it will be improved accordingly.
The traffic management measure includes features such as:
• Quality Management of Public Transport Data
• PT Priorization Quality Analysis
• PT Green Wave Quality Analysis
• Green Wave towards P&amp;R Areas Quality Analysis</v>
      </c>
      <c r="D213" s="89">
        <v>45100</v>
      </c>
      <c r="E213" s="89">
        <v>46014</v>
      </c>
      <c r="F213" s="71" t="s">
        <v>436</v>
      </c>
      <c r="G213" s="57" t="s">
        <v>437</v>
      </c>
      <c r="H213" s="57" t="s">
        <v>751</v>
      </c>
      <c r="I213" s="6" t="s">
        <v>439</v>
      </c>
      <c r="J213" s="12" t="str">
        <f t="shared" si="32"/>
        <v>TLL_MS7_IND1</v>
      </c>
      <c r="K213" s="62" t="s">
        <v>441</v>
      </c>
      <c r="L213" s="71"/>
      <c r="M213" s="71"/>
      <c r="N213" s="71"/>
      <c r="O213" s="62" t="s">
        <v>441</v>
      </c>
      <c r="P213" s="85"/>
    </row>
    <row r="214" spans="1:16" ht="130.5">
      <c r="A214" s="5" t="s">
        <v>181</v>
      </c>
      <c r="B214" s="5" t="str">
        <f>IF(A214&gt;0,VLOOKUP(A214,' 2_Measures'!$B$3:$K$62,2,0),"-")</f>
        <v>MS1: Multimodal hub / information screens</v>
      </c>
      <c r="C214" s="12" t="str">
        <f>IF(A214&gt;0,VLOOKUP(A214,'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14" s="89">
        <v>45100</v>
      </c>
      <c r="E214" s="89">
        <v>46014</v>
      </c>
      <c r="F214" s="71" t="s">
        <v>442</v>
      </c>
      <c r="G214" s="57" t="s">
        <v>754</v>
      </c>
      <c r="H214" s="65" t="s">
        <v>717</v>
      </c>
      <c r="I214" s="6" t="s">
        <v>445</v>
      </c>
      <c r="J214" s="12" t="str">
        <f t="shared" si="32"/>
        <v>TLL_MS1_IND2</v>
      </c>
      <c r="K214" s="72" t="s">
        <v>755</v>
      </c>
      <c r="L214" s="71"/>
      <c r="M214" s="71"/>
      <c r="N214" s="71"/>
      <c r="O214" s="146" t="s">
        <v>756</v>
      </c>
      <c r="P214" s="85"/>
    </row>
    <row r="215" spans="1:16" ht="130.5">
      <c r="A215" s="5" t="s">
        <v>198</v>
      </c>
      <c r="B215" s="5" t="str">
        <f>IF(A215&gt;0,VLOOKUP(A215,' 2_Measures'!$B$3:$K$62,2,0),"-")</f>
        <v>MS12: Smart park and Ride management</v>
      </c>
      <c r="C215" s="12" t="str">
        <f>IF(A215&gt;0,VLOOKUP(A215,' 2_Measures'!$B$3:$K$62,3,0),"-")</f>
        <v>Creation of Park&amp;Ride parking facility. Digital signages to show all available multimodal vehicles (e-scooters, city bikes, shared cars, cargo bikes etc) in short distance plus PT schedules and real time arrivals plus possibility to download the MaaS app by scanning the QR-code.</v>
      </c>
      <c r="D215" s="89">
        <v>45100</v>
      </c>
      <c r="E215" s="89">
        <v>46014</v>
      </c>
      <c r="F215" s="71" t="s">
        <v>442</v>
      </c>
      <c r="G215" s="57" t="s">
        <v>754</v>
      </c>
      <c r="H215" s="65" t="s">
        <v>717</v>
      </c>
      <c r="I215" s="6" t="s">
        <v>445</v>
      </c>
      <c r="J215" s="12" t="str">
        <f t="shared" si="32"/>
        <v>TLL_MS4_IND2</v>
      </c>
      <c r="K215" s="62" t="s">
        <v>441</v>
      </c>
      <c r="L215" s="71"/>
      <c r="M215" s="71"/>
      <c r="N215" s="71"/>
      <c r="O215" s="62" t="s">
        <v>441</v>
      </c>
      <c r="P215" s="85"/>
    </row>
    <row r="216" spans="1:16" ht="130.5">
      <c r="A216" s="5" t="s">
        <v>203</v>
      </c>
      <c r="B216" s="5" t="str">
        <f>IF(A216&gt;0,VLOOKUP(A216,' 2_Measures'!$B$3:$K$62,2,0),"-")</f>
        <v>MS12: Smart park and Ride management</v>
      </c>
      <c r="C216" s="12" t="str">
        <f>IF(A216&gt;0,VLOOKUP(A216,' 2_Measures'!$B$3:$K$62,3,0),"-")</f>
        <v>The city will create a Park&amp;Ride parking facility enabled by digital solutions from SPINE. Parking facility is allowed to use with a Tallinn PT card (by taping the card, the person will be identified and the stop-bar in the entrance will open), and the parking area will be show all available vehicles (e-scooters, shared cars, PT schedules) and if the car will be left there, usage of PT is free of charge.</v>
      </c>
      <c r="D216" s="89">
        <v>45100</v>
      </c>
      <c r="E216" s="89">
        <v>46014</v>
      </c>
      <c r="F216" s="71" t="s">
        <v>442</v>
      </c>
      <c r="G216" s="57" t="s">
        <v>754</v>
      </c>
      <c r="H216" s="65" t="s">
        <v>717</v>
      </c>
      <c r="I216" s="6" t="s">
        <v>445</v>
      </c>
      <c r="J216" s="12" t="str">
        <f t="shared" si="32"/>
        <v>TLL_MS5_IND2</v>
      </c>
      <c r="K216" s="62" t="s">
        <v>441</v>
      </c>
      <c r="L216" s="71"/>
      <c r="M216" s="71"/>
      <c r="N216" s="71"/>
      <c r="O216" s="62" t="s">
        <v>441</v>
      </c>
      <c r="P216" s="85"/>
    </row>
    <row r="217" spans="1:16" ht="130.5">
      <c r="A217" s="5" t="s">
        <v>208</v>
      </c>
      <c r="B217" s="5" t="str">
        <f>IF(A217&gt;0,VLOOKUP(A217,' 2_Measures'!$B$3:$K$62,2,0),"-")</f>
        <v>MS9: Citizen Mobility App</v>
      </c>
      <c r="C217" s="12" t="str">
        <f>IF(A217&gt;0,VLOOKUP(A217,' 2_Measures'!$B$3:$K$62,3,0),"-")</f>
        <v>Implementation of Citizen App integrated into MaaS app. Citizen App will collect more information about people movement preference in real and according to this information it is possible to improve MaaS and overall transportation service.</v>
      </c>
      <c r="D217" s="89">
        <v>45100</v>
      </c>
      <c r="E217" s="89">
        <v>46014</v>
      </c>
      <c r="F217" s="71" t="s">
        <v>442</v>
      </c>
      <c r="G217" s="57" t="s">
        <v>754</v>
      </c>
      <c r="H217" s="65" t="s">
        <v>717</v>
      </c>
      <c r="I217" s="6" t="s">
        <v>445</v>
      </c>
      <c r="J217" s="12" t="str">
        <f t="shared" si="32"/>
        <v>TLL_MS6_IND2</v>
      </c>
      <c r="K217" s="62" t="s">
        <v>441</v>
      </c>
      <c r="L217" s="71"/>
      <c r="M217" s="71"/>
      <c r="N217" s="71"/>
      <c r="O217" s="62" t="s">
        <v>441</v>
      </c>
      <c r="P217" s="85"/>
    </row>
    <row r="218" spans="1:16" ht="130.5">
      <c r="A218" s="5" t="s">
        <v>214</v>
      </c>
      <c r="B218" s="5" t="str">
        <f>IF(A218&gt;0,VLOOKUP(A218,' 2_Measures'!$B$3:$K$62,2,0),"-")</f>
        <v>MS13: Traffic Management / PT prioritization services</v>
      </c>
      <c r="C218" s="12" t="str">
        <f>IF(A218&gt;0,VLOOKUP(A218,' 2_Measures'!$B$3:$K$62,3,0),"-")</f>
        <v>Creation of PT priority to one of the intersections, which will be determined either through special analysis or cognitive analysis. If the effectiveness of the current PT priority system can be analysed, it will be improved accordingly.
The traffic management measure includes features such as:
• Quality Management of Public Transport Data
• PT Priorization Quality Analysis
• PT Green Wave Quality Analysis
• Green Wave towards P&amp;R Areas Quality Analysis</v>
      </c>
      <c r="D218" s="89">
        <v>45100</v>
      </c>
      <c r="E218" s="89">
        <v>46014</v>
      </c>
      <c r="F218" s="71" t="s">
        <v>442</v>
      </c>
      <c r="G218" s="57" t="s">
        <v>754</v>
      </c>
      <c r="H218" s="65" t="s">
        <v>717</v>
      </c>
      <c r="I218" s="6" t="s">
        <v>445</v>
      </c>
      <c r="J218" s="12" t="str">
        <f t="shared" si="32"/>
        <v>TLL_MS7_IND2</v>
      </c>
      <c r="K218" s="62" t="s">
        <v>441</v>
      </c>
      <c r="L218" s="71"/>
      <c r="M218" s="71"/>
      <c r="N218" s="71"/>
      <c r="O218" s="62" t="s">
        <v>441</v>
      </c>
      <c r="P218" s="85"/>
    </row>
    <row r="219" spans="1:16" ht="116">
      <c r="A219" s="5" t="s">
        <v>181</v>
      </c>
      <c r="B219" s="5" t="str">
        <f>IF(A219&gt;0,VLOOKUP(A219,' 2_Measures'!$B$3:$K$62,2,0),"-")</f>
        <v>MS1: Multimodal hub / information screens</v>
      </c>
      <c r="C219" s="12" t="str">
        <f>IF(A219&gt;0,VLOOKUP(A219,'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19" s="89">
        <v>45100</v>
      </c>
      <c r="E219" s="89">
        <v>46014</v>
      </c>
      <c r="F219" s="71" t="s">
        <v>448</v>
      </c>
      <c r="G219" s="57" t="s">
        <v>449</v>
      </c>
      <c r="H219" s="64" t="s">
        <v>720</v>
      </c>
      <c r="I219" s="6" t="s">
        <v>445</v>
      </c>
      <c r="J219" s="12" t="str">
        <f t="shared" si="32"/>
        <v>TLL_MS1_IND3</v>
      </c>
      <c r="K219" s="62" t="s">
        <v>757</v>
      </c>
      <c r="L219" s="71"/>
      <c r="M219" s="71"/>
      <c r="N219" s="71"/>
      <c r="O219" s="168" t="s">
        <v>758</v>
      </c>
      <c r="P219" s="85"/>
    </row>
    <row r="220" spans="1:16" ht="116">
      <c r="A220" s="5" t="s">
        <v>188</v>
      </c>
      <c r="B220" s="5" t="str">
        <f>IF(A220&gt;0,VLOOKUP(A220,' 2_Measures'!$B$3:$K$62,2,0),"-")</f>
        <v>MS8: Smart City Platform</v>
      </c>
      <c r="C220" s="12" t="str">
        <f>IF(A220&gt;0,VLOOKUP(A220,' 2_Measures'!$B$3:$K$62,3,0),"-")</f>
        <v>The Smart City Platform (SCP) is a Software as a Service (SaaS) application that will be integrated with the provided data sources using Dataspace Management procedures. The SCP utilizes API procedures to retrieve and transmit the necessary information. Its primary objective will be to generate valuable insights through specialized modules and corresponding Key Performance Indicators (KPIs). This functionality will allow the city to effectively monitor the progress of measure implementation within the specified timeframe of the SPINE project.</v>
      </c>
      <c r="D220" s="89">
        <v>45100</v>
      </c>
      <c r="E220" s="89">
        <v>46014</v>
      </c>
      <c r="F220" s="71" t="s">
        <v>448</v>
      </c>
      <c r="G220" s="57" t="s">
        <v>449</v>
      </c>
      <c r="H220" s="64" t="s">
        <v>720</v>
      </c>
      <c r="I220" s="6" t="s">
        <v>445</v>
      </c>
      <c r="J220" s="12" t="str">
        <f t="shared" si="32"/>
        <v>TLL_MS2_IND3</v>
      </c>
      <c r="K220" s="62" t="s">
        <v>441</v>
      </c>
      <c r="L220" s="71"/>
      <c r="M220" s="71"/>
      <c r="N220" s="71"/>
      <c r="O220" s="62" t="s">
        <v>441</v>
      </c>
      <c r="P220" s="85"/>
    </row>
    <row r="221" spans="1:16" ht="116">
      <c r="A221" s="5" t="s">
        <v>191</v>
      </c>
      <c r="B221" s="5" t="str">
        <f>IF(A221&gt;0,VLOOKUP(A221,' 2_Measures'!$B$3:$K$62,2,0),"-")</f>
        <v>MS11: Cargo-bikes renting service</v>
      </c>
      <c r="C221" s="12" t="str">
        <f>IF(A221&gt;0,VLOOKUP(A221,'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21" s="89">
        <v>45100</v>
      </c>
      <c r="E221" s="89">
        <v>46014</v>
      </c>
      <c r="F221" s="71" t="s">
        <v>448</v>
      </c>
      <c r="G221" s="57" t="s">
        <v>449</v>
      </c>
      <c r="H221" s="64" t="s">
        <v>720</v>
      </c>
      <c r="I221" s="6" t="s">
        <v>445</v>
      </c>
      <c r="J221" s="12" t="str">
        <f t="shared" si="32"/>
        <v>TLL_MS3_IND3</v>
      </c>
      <c r="K221" s="62" t="s">
        <v>441</v>
      </c>
      <c r="L221" s="71"/>
      <c r="M221" s="71"/>
      <c r="N221" s="71"/>
      <c r="O221" s="62" t="s">
        <v>441</v>
      </c>
      <c r="P221" s="85"/>
    </row>
    <row r="222" spans="1:16" ht="116">
      <c r="A222" s="5" t="s">
        <v>198</v>
      </c>
      <c r="B222" s="5" t="str">
        <f>IF(A222&gt;0,VLOOKUP(A222,' 2_Measures'!$B$3:$K$62,2,0),"-")</f>
        <v>MS12: Smart park and Ride management</v>
      </c>
      <c r="C222" s="12" t="str">
        <f>IF(A222&gt;0,VLOOKUP(A222,' 2_Measures'!$B$3:$K$62,3,0),"-")</f>
        <v>Creation of Park&amp;Ride parking facility. Digital signages to show all available multimodal vehicles (e-scooters, city bikes, shared cars, cargo bikes etc) in short distance plus PT schedules and real time arrivals plus possibility to download the MaaS app by scanning the QR-code.</v>
      </c>
      <c r="D222" s="89">
        <v>45100</v>
      </c>
      <c r="E222" s="89">
        <v>46014</v>
      </c>
      <c r="F222" s="71" t="s">
        <v>448</v>
      </c>
      <c r="G222" s="57" t="s">
        <v>449</v>
      </c>
      <c r="H222" s="64" t="s">
        <v>720</v>
      </c>
      <c r="I222" s="6" t="s">
        <v>445</v>
      </c>
      <c r="J222" s="12" t="str">
        <f t="shared" si="32"/>
        <v>TLL_MS4_IND3</v>
      </c>
      <c r="K222" s="62" t="s">
        <v>441</v>
      </c>
      <c r="L222" s="71"/>
      <c r="M222" s="71"/>
      <c r="N222" s="71"/>
      <c r="O222" s="62" t="s">
        <v>441</v>
      </c>
      <c r="P222" s="85"/>
    </row>
    <row r="223" spans="1:16" ht="116">
      <c r="A223" s="5" t="s">
        <v>203</v>
      </c>
      <c r="B223" s="5" t="str">
        <f>IF(A223&gt;0,VLOOKUP(A223,' 2_Measures'!$B$3:$K$62,2,0),"-")</f>
        <v>MS12: Smart park and Ride management</v>
      </c>
      <c r="C223" s="12" t="str">
        <f>IF(A223&gt;0,VLOOKUP(A223,' 2_Measures'!$B$3:$K$62,3,0),"-")</f>
        <v>The city will create a Park&amp;Ride parking facility enabled by digital solutions from SPINE. Parking facility is allowed to use with a Tallinn PT card (by taping the card, the person will be identified and the stop-bar in the entrance will open), and the parking area will be show all available vehicles (e-scooters, shared cars, PT schedules) and if the car will be left there, usage of PT is free of charge.</v>
      </c>
      <c r="D223" s="89">
        <v>45100</v>
      </c>
      <c r="E223" s="89">
        <v>46014</v>
      </c>
      <c r="F223" s="71" t="s">
        <v>448</v>
      </c>
      <c r="G223" s="57" t="s">
        <v>449</v>
      </c>
      <c r="H223" s="64" t="s">
        <v>720</v>
      </c>
      <c r="I223" s="6" t="s">
        <v>445</v>
      </c>
      <c r="J223" s="12" t="str">
        <f t="shared" si="32"/>
        <v>TLL_MS5_IND3</v>
      </c>
      <c r="K223" s="62" t="s">
        <v>441</v>
      </c>
      <c r="L223" s="71"/>
      <c r="M223" s="71"/>
      <c r="N223" s="71"/>
      <c r="O223" s="62" t="s">
        <v>441</v>
      </c>
      <c r="P223" s="85"/>
    </row>
    <row r="224" spans="1:16" ht="116">
      <c r="A224" s="5" t="s">
        <v>208</v>
      </c>
      <c r="B224" s="5" t="str">
        <f>IF(A224&gt;0,VLOOKUP(A224,' 2_Measures'!$B$3:$K$62,2,0),"-")</f>
        <v>MS9: Citizen Mobility App</v>
      </c>
      <c r="C224" s="12" t="str">
        <f>IF(A224&gt;0,VLOOKUP(A224,' 2_Measures'!$B$3:$K$62,3,0),"-")</f>
        <v>Implementation of Citizen App integrated into MaaS app. Citizen App will collect more information about people movement preference in real and according to this information it is possible to improve MaaS and overall transportation service.</v>
      </c>
      <c r="D224" s="89">
        <v>45100</v>
      </c>
      <c r="E224" s="89">
        <v>46014</v>
      </c>
      <c r="F224" s="71" t="s">
        <v>448</v>
      </c>
      <c r="G224" s="57" t="s">
        <v>449</v>
      </c>
      <c r="H224" s="64" t="s">
        <v>720</v>
      </c>
      <c r="I224" s="6" t="s">
        <v>445</v>
      </c>
      <c r="J224" s="12" t="str">
        <f t="shared" si="32"/>
        <v>TLL_MS6_IND3</v>
      </c>
      <c r="K224" s="62" t="s">
        <v>441</v>
      </c>
      <c r="L224" s="71"/>
      <c r="M224" s="71"/>
      <c r="N224" s="71"/>
      <c r="O224" s="62" t="s">
        <v>441</v>
      </c>
      <c r="P224" s="85"/>
    </row>
    <row r="225" spans="1:16" ht="116">
      <c r="A225" s="5" t="s">
        <v>214</v>
      </c>
      <c r="B225" s="5" t="str">
        <f>IF(A225&gt;0,VLOOKUP(A225,' 2_Measures'!$B$3:$K$62,2,0),"-")</f>
        <v>MS13: Traffic Management / PT prioritization services</v>
      </c>
      <c r="C225" s="12" t="str">
        <f>IF(A225&gt;0,VLOOKUP(A225,' 2_Measures'!$B$3:$K$62,3,0),"-")</f>
        <v>Creation of PT priority to one of the intersections, which will be determined either through special analysis or cognitive analysis. If the effectiveness of the current PT priority system can be analysed, it will be improved accordingly.
The traffic management measure includes features such as:
• Quality Management of Public Transport Data
• PT Priorization Quality Analysis
• PT Green Wave Quality Analysis
• Green Wave towards P&amp;R Areas Quality Analysis</v>
      </c>
      <c r="D225" s="89">
        <v>45100</v>
      </c>
      <c r="E225" s="89">
        <v>46014</v>
      </c>
      <c r="F225" s="71" t="s">
        <v>448</v>
      </c>
      <c r="G225" s="57" t="s">
        <v>449</v>
      </c>
      <c r="H225" s="64" t="s">
        <v>720</v>
      </c>
      <c r="I225" s="6" t="s">
        <v>445</v>
      </c>
      <c r="J225" s="12" t="str">
        <f t="shared" si="32"/>
        <v>TLL_MS7_IND3</v>
      </c>
      <c r="K225" s="62" t="s">
        <v>441</v>
      </c>
      <c r="L225" s="71"/>
      <c r="M225" s="71"/>
      <c r="N225" s="71"/>
      <c r="O225" s="62" t="s">
        <v>441</v>
      </c>
      <c r="P225" s="85"/>
    </row>
    <row r="226" spans="1:16" ht="232">
      <c r="A226" s="5" t="s">
        <v>181</v>
      </c>
      <c r="B226" s="5" t="str">
        <f>IF(A226&gt;0,VLOOKUP(A226,' 2_Measures'!$B$3:$K$62,2,0),"-")</f>
        <v>MS1: Multimodal hub / information screens</v>
      </c>
      <c r="C226" s="12" t="str">
        <f>IF(A226&gt;0,VLOOKUP(A226,'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26" s="89">
        <v>45100</v>
      </c>
      <c r="E226" s="89">
        <v>46014</v>
      </c>
      <c r="F226" s="59" t="s">
        <v>458</v>
      </c>
      <c r="G226" s="57" t="s">
        <v>459</v>
      </c>
      <c r="H226" s="63" t="s">
        <v>759</v>
      </c>
      <c r="I226" s="6" t="s">
        <v>461</v>
      </c>
      <c r="J226" s="12" t="str">
        <f t="shared" si="32"/>
        <v>TLL_MS1_IND6</v>
      </c>
      <c r="K226" s="127" t="s">
        <v>760</v>
      </c>
      <c r="L226" s="71"/>
      <c r="M226" s="71"/>
      <c r="N226" s="71"/>
      <c r="O226" s="178" t="s">
        <v>761</v>
      </c>
      <c r="P226" s="85"/>
    </row>
    <row r="227" spans="1:16" ht="72.5">
      <c r="A227" s="5" t="s">
        <v>188</v>
      </c>
      <c r="B227" s="5" t="str">
        <f>IF(A227&gt;0,VLOOKUP(A227,' 2_Measures'!$B$3:$K$62,2,0),"-")</f>
        <v>MS8: Smart City Platform</v>
      </c>
      <c r="C227" s="12" t="str">
        <f>IF(A227&gt;0,VLOOKUP(A227,' 2_Measures'!$B$3:$K$62,3,0),"-")</f>
        <v>The Smart City Platform (SCP) is a Software as a Service (SaaS) application that will be integrated with the provided data sources using Dataspace Management procedures. The SCP utilizes API procedures to retrieve and transmit the necessary information. Its primary objective will be to generate valuable insights through specialized modules and corresponding Key Performance Indicators (KPIs). This functionality will allow the city to effectively monitor the progress of measure implementation within the specified timeframe of the SPINE project.</v>
      </c>
      <c r="D227" s="89">
        <v>45100</v>
      </c>
      <c r="E227" s="89">
        <v>46014</v>
      </c>
      <c r="F227" s="59" t="s">
        <v>458</v>
      </c>
      <c r="G227" s="57" t="s">
        <v>459</v>
      </c>
      <c r="H227" s="63" t="s">
        <v>759</v>
      </c>
      <c r="I227" s="6" t="s">
        <v>461</v>
      </c>
      <c r="J227" s="12" t="str">
        <f t="shared" si="32"/>
        <v>TLL_MS2_IND6</v>
      </c>
      <c r="K227" s="62" t="s">
        <v>441</v>
      </c>
      <c r="L227" s="71"/>
      <c r="M227" s="71"/>
      <c r="N227" s="71"/>
      <c r="O227" s="62" t="s">
        <v>441</v>
      </c>
      <c r="P227" s="85"/>
    </row>
    <row r="228" spans="1:16" ht="43.5">
      <c r="A228" s="5" t="s">
        <v>191</v>
      </c>
      <c r="B228" s="5" t="str">
        <f>IF(A228&gt;0,VLOOKUP(A228,' 2_Measures'!$B$3:$K$62,2,0),"-")</f>
        <v>MS11: Cargo-bikes renting service</v>
      </c>
      <c r="C228" s="12" t="str">
        <f>IF(A228&gt;0,VLOOKUP(A228,'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28" s="89">
        <v>45100</v>
      </c>
      <c r="E228" s="89">
        <v>46014</v>
      </c>
      <c r="F228" s="59" t="s">
        <v>458</v>
      </c>
      <c r="G228" s="57" t="s">
        <v>459</v>
      </c>
      <c r="H228" s="63" t="s">
        <v>759</v>
      </c>
      <c r="I228" s="6" t="s">
        <v>461</v>
      </c>
      <c r="J228" s="12" t="str">
        <f t="shared" si="32"/>
        <v>TLL_MS3_IND6</v>
      </c>
      <c r="K228" s="62" t="s">
        <v>441</v>
      </c>
      <c r="L228" s="71"/>
      <c r="M228" s="71"/>
      <c r="N228" s="71"/>
      <c r="O228" s="62" t="s">
        <v>441</v>
      </c>
      <c r="P228" s="85"/>
    </row>
    <row r="229" spans="1:16" ht="43.5">
      <c r="A229" s="5" t="s">
        <v>198</v>
      </c>
      <c r="B229" s="5" t="str">
        <f>IF(A229&gt;0,VLOOKUP(A229,' 2_Measures'!$B$3:$K$62,2,0),"-")</f>
        <v>MS12: Smart park and Ride management</v>
      </c>
      <c r="C229" s="12" t="str">
        <f>IF(A229&gt;0,VLOOKUP(A229,' 2_Measures'!$B$3:$K$62,3,0),"-")</f>
        <v>Creation of Park&amp;Ride parking facility. Digital signages to show all available multimodal vehicles (e-scooters, city bikes, shared cars, cargo bikes etc) in short distance plus PT schedules and real time arrivals plus possibility to download the MaaS app by scanning the QR-code.</v>
      </c>
      <c r="D229" s="89">
        <v>45100</v>
      </c>
      <c r="E229" s="89">
        <v>46014</v>
      </c>
      <c r="F229" s="59" t="s">
        <v>458</v>
      </c>
      <c r="G229" s="57" t="s">
        <v>459</v>
      </c>
      <c r="H229" s="63" t="s">
        <v>759</v>
      </c>
      <c r="I229" s="6" t="s">
        <v>461</v>
      </c>
      <c r="J229" s="12" t="str">
        <f t="shared" si="32"/>
        <v>TLL_MS4_IND6</v>
      </c>
      <c r="K229" s="62" t="s">
        <v>441</v>
      </c>
      <c r="L229" s="71"/>
      <c r="M229" s="71"/>
      <c r="N229" s="71"/>
      <c r="O229" s="62" t="s">
        <v>441</v>
      </c>
      <c r="P229" s="85"/>
    </row>
    <row r="230" spans="1:16" ht="58">
      <c r="A230" s="5" t="s">
        <v>203</v>
      </c>
      <c r="B230" s="5" t="str">
        <f>IF(A230&gt;0,VLOOKUP(A230,' 2_Measures'!$B$3:$K$62,2,0),"-")</f>
        <v>MS12: Smart park and Ride management</v>
      </c>
      <c r="C230" s="12" t="str">
        <f>IF(A230&gt;0,VLOOKUP(A230,' 2_Measures'!$B$3:$K$62,3,0),"-")</f>
        <v>The city will create a Park&amp;Ride parking facility enabled by digital solutions from SPINE. Parking facility is allowed to use with a Tallinn PT card (by taping the card, the person will be identified and the stop-bar in the entrance will open), and the parking area will be show all available vehicles (e-scooters, shared cars, PT schedules) and if the car will be left there, usage of PT is free of charge.</v>
      </c>
      <c r="D230" s="89">
        <v>45100</v>
      </c>
      <c r="E230" s="89">
        <v>46014</v>
      </c>
      <c r="F230" s="59" t="s">
        <v>458</v>
      </c>
      <c r="G230" s="57" t="s">
        <v>459</v>
      </c>
      <c r="H230" s="63" t="s">
        <v>759</v>
      </c>
      <c r="I230" s="6" t="s">
        <v>461</v>
      </c>
      <c r="J230" s="12" t="str">
        <f t="shared" si="32"/>
        <v>TLL_MS5_IND6</v>
      </c>
      <c r="K230" s="62" t="s">
        <v>441</v>
      </c>
      <c r="L230" s="71"/>
      <c r="M230" s="71"/>
      <c r="N230" s="71"/>
      <c r="O230" s="62" t="s">
        <v>441</v>
      </c>
      <c r="P230" s="85"/>
    </row>
    <row r="231" spans="1:16" ht="43.5">
      <c r="A231" s="5" t="s">
        <v>208</v>
      </c>
      <c r="B231" s="5" t="str">
        <f>IF(A231&gt;0,VLOOKUP(A231,' 2_Measures'!$B$3:$K$62,2,0),"-")</f>
        <v>MS9: Citizen Mobility App</v>
      </c>
      <c r="C231" s="12" t="str">
        <f>IF(A231&gt;0,VLOOKUP(A231,' 2_Measures'!$B$3:$K$62,3,0),"-")</f>
        <v>Implementation of Citizen App integrated into MaaS app. Citizen App will collect more information about people movement preference in real and according to this information it is possible to improve MaaS and overall transportation service.</v>
      </c>
      <c r="D231" s="89">
        <v>45100</v>
      </c>
      <c r="E231" s="89">
        <v>46014</v>
      </c>
      <c r="F231" s="59" t="s">
        <v>458</v>
      </c>
      <c r="G231" s="57" t="s">
        <v>459</v>
      </c>
      <c r="H231" s="63" t="s">
        <v>759</v>
      </c>
      <c r="I231" s="6" t="s">
        <v>461</v>
      </c>
      <c r="J231" s="12" t="str">
        <f t="shared" si="32"/>
        <v>TLL_MS6_IND6</v>
      </c>
      <c r="K231" s="62" t="s">
        <v>441</v>
      </c>
      <c r="L231" s="71"/>
      <c r="M231" s="71"/>
      <c r="N231" s="71"/>
      <c r="O231" s="62" t="s">
        <v>441</v>
      </c>
      <c r="P231" s="85"/>
    </row>
    <row r="232" spans="1:16" ht="116">
      <c r="A232" s="5" t="s">
        <v>214</v>
      </c>
      <c r="B232" s="5" t="str">
        <f>IF(A232&gt;0,VLOOKUP(A232,' 2_Measures'!$B$3:$K$62,2,0),"-")</f>
        <v>MS13: Traffic Management / PT prioritization services</v>
      </c>
      <c r="C232" s="12" t="str">
        <f>IF(A232&gt;0,VLOOKUP(A232,' 2_Measures'!$B$3:$K$62,3,0),"-")</f>
        <v>Creation of PT priority to one of the intersections, which will be determined either through special analysis or cognitive analysis. If the effectiveness of the current PT priority system can be analysed, it will be improved accordingly.
The traffic management measure includes features such as:
• Quality Management of Public Transport Data
• PT Priorization Quality Analysis
• PT Green Wave Quality Analysis
• Green Wave towards P&amp;R Areas Quality Analysis</v>
      </c>
      <c r="D232" s="89">
        <v>45100</v>
      </c>
      <c r="E232" s="89">
        <v>46014</v>
      </c>
      <c r="F232" s="59" t="s">
        <v>458</v>
      </c>
      <c r="G232" s="57" t="s">
        <v>459</v>
      </c>
      <c r="H232" s="63" t="s">
        <v>759</v>
      </c>
      <c r="I232" s="6" t="s">
        <v>461</v>
      </c>
      <c r="J232" s="12" t="str">
        <f t="shared" si="32"/>
        <v>TLL_MS7_IND6</v>
      </c>
      <c r="K232" s="62" t="s">
        <v>441</v>
      </c>
      <c r="L232" s="71"/>
      <c r="M232" s="71"/>
      <c r="N232" s="71"/>
      <c r="O232" s="62" t="s">
        <v>441</v>
      </c>
      <c r="P232" s="85"/>
    </row>
    <row r="233" spans="1:16" ht="101.5">
      <c r="A233" s="5" t="s">
        <v>181</v>
      </c>
      <c r="B233" s="5" t="str">
        <f>IF(A233&gt;0,VLOOKUP(A233,' 2_Measures'!$B$3:$K$62,2,0),"-")</f>
        <v>MS1: Multimodal hub / information screens</v>
      </c>
      <c r="C233" s="12" t="str">
        <f>IF(A233&gt;0,VLOOKUP(A233,'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33" s="89">
        <v>45100</v>
      </c>
      <c r="E233" s="89">
        <v>46014</v>
      </c>
      <c r="F233" s="59" t="s">
        <v>590</v>
      </c>
      <c r="G233" s="57" t="s">
        <v>591</v>
      </c>
      <c r="H233" s="65" t="s">
        <v>762</v>
      </c>
      <c r="I233" s="6" t="s">
        <v>593</v>
      </c>
      <c r="J233" s="12" t="str">
        <f t="shared" ref="J233:J248" si="33">CONCATENATE(A233,"_",F233)</f>
        <v>TLL_MS1_IND8</v>
      </c>
      <c r="K233" s="135" t="s">
        <v>763</v>
      </c>
      <c r="L233" s="71"/>
      <c r="M233" s="71"/>
      <c r="N233" s="71"/>
      <c r="O233" s="127" t="s">
        <v>764</v>
      </c>
      <c r="P233" s="85"/>
    </row>
    <row r="234" spans="1:16" ht="72.5">
      <c r="A234" s="5" t="s">
        <v>191</v>
      </c>
      <c r="B234" s="5" t="str">
        <f>IF(A234&gt;0,VLOOKUP(A234,' 2_Measures'!$B$3:$K$62,2,0),"-")</f>
        <v>MS11: Cargo-bikes renting service</v>
      </c>
      <c r="C234" s="12" t="str">
        <f>IF(A234&gt;0,VLOOKUP(A234,'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34" s="89">
        <v>45100</v>
      </c>
      <c r="E234" s="89">
        <v>46014</v>
      </c>
      <c r="F234" s="59" t="s">
        <v>590</v>
      </c>
      <c r="G234" s="57" t="s">
        <v>591</v>
      </c>
      <c r="H234" s="65" t="s">
        <v>762</v>
      </c>
      <c r="I234" s="6" t="s">
        <v>593</v>
      </c>
      <c r="J234" s="12" t="str">
        <f t="shared" si="33"/>
        <v>TLL_MS3_IND8</v>
      </c>
      <c r="K234" s="62" t="s">
        <v>441</v>
      </c>
      <c r="L234" s="71"/>
      <c r="M234" s="71"/>
      <c r="N234" s="71"/>
      <c r="O234" s="62" t="s">
        <v>441</v>
      </c>
      <c r="P234" s="85"/>
    </row>
    <row r="235" spans="1:16" ht="72.5">
      <c r="A235" s="5" t="s">
        <v>198</v>
      </c>
      <c r="B235" s="5" t="str">
        <f>IF(A235&gt;0,VLOOKUP(A235,' 2_Measures'!$B$3:$K$62,2,0),"-")</f>
        <v>MS12: Smart park and Ride management</v>
      </c>
      <c r="C235" s="12" t="str">
        <f>IF(A235&gt;0,VLOOKUP(A235,' 2_Measures'!$B$3:$K$62,3,0),"-")</f>
        <v>Creation of Park&amp;Ride parking facility. Digital signages to show all available multimodal vehicles (e-scooters, city bikes, shared cars, cargo bikes etc) in short distance plus PT schedules and real time arrivals plus possibility to download the MaaS app by scanning the QR-code.</v>
      </c>
      <c r="D235" s="89">
        <v>45100</v>
      </c>
      <c r="E235" s="89">
        <v>46014</v>
      </c>
      <c r="F235" s="59" t="s">
        <v>590</v>
      </c>
      <c r="G235" s="57" t="s">
        <v>591</v>
      </c>
      <c r="H235" s="65" t="s">
        <v>762</v>
      </c>
      <c r="I235" s="6" t="s">
        <v>593</v>
      </c>
      <c r="J235" s="12" t="str">
        <f t="shared" si="33"/>
        <v>TLL_MS4_IND8</v>
      </c>
      <c r="K235" s="62" t="s">
        <v>441</v>
      </c>
      <c r="L235" s="71"/>
      <c r="M235" s="71"/>
      <c r="N235" s="71"/>
      <c r="O235" s="62" t="s">
        <v>441</v>
      </c>
      <c r="P235" s="85"/>
    </row>
    <row r="236" spans="1:16" ht="72.5">
      <c r="A236" s="5" t="s">
        <v>203</v>
      </c>
      <c r="B236" s="5" t="str">
        <f>IF(A236&gt;0,VLOOKUP(A236,' 2_Measures'!$B$3:$K$62,2,0),"-")</f>
        <v>MS12: Smart park and Ride management</v>
      </c>
      <c r="C236" s="12" t="str">
        <f>IF(A236&gt;0,VLOOKUP(A236,' 2_Measures'!$B$3:$K$62,3,0),"-")</f>
        <v>The city will create a Park&amp;Ride parking facility enabled by digital solutions from SPINE. Parking facility is allowed to use with a Tallinn PT card (by taping the card, the person will be identified and the stop-bar in the entrance will open), and the parking area will be show all available vehicles (e-scooters, shared cars, PT schedules) and if the car will be left there, usage of PT is free of charge.</v>
      </c>
      <c r="D236" s="89">
        <v>45100</v>
      </c>
      <c r="E236" s="89">
        <v>46014</v>
      </c>
      <c r="F236" s="59" t="s">
        <v>590</v>
      </c>
      <c r="G236" s="57" t="s">
        <v>591</v>
      </c>
      <c r="H236" s="65" t="s">
        <v>762</v>
      </c>
      <c r="I236" s="6" t="s">
        <v>593</v>
      </c>
      <c r="J236" s="12" t="str">
        <f t="shared" si="33"/>
        <v>TLL_MS5_IND8</v>
      </c>
      <c r="K236" s="62" t="s">
        <v>441</v>
      </c>
      <c r="L236" s="71"/>
      <c r="M236" s="71"/>
      <c r="N236" s="71"/>
      <c r="O236" s="62" t="s">
        <v>441</v>
      </c>
      <c r="P236" s="85"/>
    </row>
    <row r="237" spans="1:16" ht="72.5">
      <c r="A237" s="5" t="s">
        <v>208</v>
      </c>
      <c r="B237" s="5" t="str">
        <f>IF(A237&gt;0,VLOOKUP(A237,' 2_Measures'!$B$3:$K$62,2,0),"-")</f>
        <v>MS9: Citizen Mobility App</v>
      </c>
      <c r="C237" s="12" t="str">
        <f>IF(A237&gt;0,VLOOKUP(A237,' 2_Measures'!$B$3:$K$62,3,0),"-")</f>
        <v>Implementation of Citizen App integrated into MaaS app. Citizen App will collect more information about people movement preference in real and according to this information it is possible to improve MaaS and overall transportation service.</v>
      </c>
      <c r="D237" s="89">
        <v>45100</v>
      </c>
      <c r="E237" s="89">
        <v>46014</v>
      </c>
      <c r="F237" s="59" t="s">
        <v>590</v>
      </c>
      <c r="G237" s="57" t="s">
        <v>591</v>
      </c>
      <c r="H237" s="65" t="s">
        <v>762</v>
      </c>
      <c r="I237" s="6" t="s">
        <v>593</v>
      </c>
      <c r="J237" s="12" t="str">
        <f t="shared" si="33"/>
        <v>TLL_MS6_IND8</v>
      </c>
      <c r="K237" s="62" t="s">
        <v>441</v>
      </c>
      <c r="L237" s="71"/>
      <c r="M237" s="71"/>
      <c r="N237" s="71"/>
      <c r="O237" s="62" t="s">
        <v>441</v>
      </c>
      <c r="P237" s="85"/>
    </row>
    <row r="238" spans="1:16" ht="116">
      <c r="A238" s="5" t="s">
        <v>214</v>
      </c>
      <c r="B238" s="5" t="str">
        <f>IF(A238&gt;0,VLOOKUP(A238,' 2_Measures'!$B$3:$K$62,2,0),"-")</f>
        <v>MS13: Traffic Management / PT prioritization services</v>
      </c>
      <c r="C238" s="12" t="str">
        <f>IF(A238&gt;0,VLOOKUP(A238,' 2_Measures'!$B$3:$K$62,3,0),"-")</f>
        <v>Creation of PT priority to one of the intersections, which will be determined either through special analysis or cognitive analysis. If the effectiveness of the current PT priority system can be analysed, it will be improved accordingly.
The traffic management measure includes features such as:
• Quality Management of Public Transport Data
• PT Priorization Quality Analysis
• PT Green Wave Quality Analysis
• Green Wave towards P&amp;R Areas Quality Analysis</v>
      </c>
      <c r="D238" s="89">
        <v>45100</v>
      </c>
      <c r="E238" s="89">
        <v>46014</v>
      </c>
      <c r="F238" s="59" t="s">
        <v>590</v>
      </c>
      <c r="G238" s="57" t="s">
        <v>591</v>
      </c>
      <c r="H238" s="65" t="s">
        <v>765</v>
      </c>
      <c r="I238" s="6" t="s">
        <v>593</v>
      </c>
      <c r="J238" s="12" t="str">
        <f t="shared" si="33"/>
        <v>TLL_MS7_IND8</v>
      </c>
      <c r="K238" s="62" t="s">
        <v>441</v>
      </c>
      <c r="L238" s="71"/>
      <c r="M238" s="71"/>
      <c r="N238" s="71"/>
      <c r="O238" s="62" t="s">
        <v>441</v>
      </c>
      <c r="P238" s="85"/>
    </row>
    <row r="239" spans="1:16" ht="87">
      <c r="A239" s="5" t="s">
        <v>181</v>
      </c>
      <c r="B239" s="5" t="str">
        <f>IF(A239&gt;0,VLOOKUP(A239,' 2_Measures'!$B$3:$K$62,2,0),"-")</f>
        <v>MS1: Multimodal hub / information screens</v>
      </c>
      <c r="C239" s="12" t="str">
        <f>IF(A239&gt;0,VLOOKUP(A239,'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39" s="89">
        <v>45100</v>
      </c>
      <c r="E239" s="89">
        <v>46014</v>
      </c>
      <c r="F239" s="59" t="s">
        <v>596</v>
      </c>
      <c r="G239" s="61" t="s">
        <v>597</v>
      </c>
      <c r="H239" s="64" t="s">
        <v>766</v>
      </c>
      <c r="I239" s="6" t="s">
        <v>498</v>
      </c>
      <c r="J239" s="12" t="str">
        <f t="shared" si="33"/>
        <v>TLL_MS1_IND10</v>
      </c>
      <c r="K239" s="62" t="s">
        <v>767</v>
      </c>
      <c r="L239" s="71"/>
      <c r="M239" s="71"/>
      <c r="N239" s="71"/>
      <c r="O239" s="72" t="s">
        <v>768</v>
      </c>
      <c r="P239" s="85"/>
    </row>
    <row r="240" spans="1:16" ht="43.5">
      <c r="A240" s="5" t="s">
        <v>198</v>
      </c>
      <c r="B240" s="5" t="str">
        <f>IF(A240&gt;0,VLOOKUP(A240,' 2_Measures'!$B$3:$K$62,2,0),"-")</f>
        <v>MS12: Smart park and Ride management</v>
      </c>
      <c r="C240" s="12" t="str">
        <f>IF(A240&gt;0,VLOOKUP(A240,' 2_Measures'!$B$3:$K$62,3,0),"-")</f>
        <v>Creation of Park&amp;Ride parking facility. Digital signages to show all available multimodal vehicles (e-scooters, city bikes, shared cars, cargo bikes etc) in short distance plus PT schedules and real time arrivals plus possibility to download the MaaS app by scanning the QR-code.</v>
      </c>
      <c r="D240" s="89">
        <v>45100</v>
      </c>
      <c r="E240" s="89">
        <v>46014</v>
      </c>
      <c r="F240" s="59" t="s">
        <v>596</v>
      </c>
      <c r="G240" s="61" t="s">
        <v>597</v>
      </c>
      <c r="H240" s="64" t="s">
        <v>766</v>
      </c>
      <c r="I240" s="6" t="s">
        <v>498</v>
      </c>
      <c r="J240" s="12" t="str">
        <f t="shared" si="33"/>
        <v>TLL_MS4_IND10</v>
      </c>
      <c r="K240" s="62" t="s">
        <v>441</v>
      </c>
      <c r="L240" s="71"/>
      <c r="M240" s="71"/>
      <c r="N240" s="71"/>
      <c r="O240" s="62" t="s">
        <v>441</v>
      </c>
      <c r="P240" s="85"/>
    </row>
    <row r="241" spans="1:16" ht="58">
      <c r="A241" s="5" t="s">
        <v>203</v>
      </c>
      <c r="B241" s="5" t="str">
        <f>IF(A241&gt;0,VLOOKUP(A241,' 2_Measures'!$B$3:$K$62,2,0),"-")</f>
        <v>MS12: Smart park and Ride management</v>
      </c>
      <c r="C241" s="12" t="str">
        <f>IF(A241&gt;0,VLOOKUP(A241,' 2_Measures'!$B$3:$K$62,3,0),"-")</f>
        <v>The city will create a Park&amp;Ride parking facility enabled by digital solutions from SPINE. Parking facility is allowed to use with a Tallinn PT card (by taping the card, the person will be identified and the stop-bar in the entrance will open), and the parking area will be show all available vehicles (e-scooters, shared cars, PT schedules) and if the car will be left there, usage of PT is free of charge.</v>
      </c>
      <c r="D241" s="89">
        <v>45100</v>
      </c>
      <c r="E241" s="89">
        <v>46014</v>
      </c>
      <c r="F241" s="59" t="s">
        <v>596</v>
      </c>
      <c r="G241" s="61" t="s">
        <v>597</v>
      </c>
      <c r="H241" s="64" t="s">
        <v>766</v>
      </c>
      <c r="I241" s="6" t="s">
        <v>498</v>
      </c>
      <c r="J241" s="12" t="str">
        <f t="shared" si="33"/>
        <v>TLL_MS5_IND10</v>
      </c>
      <c r="K241" s="62" t="s">
        <v>441</v>
      </c>
      <c r="L241" s="71"/>
      <c r="M241" s="71"/>
      <c r="N241" s="71"/>
      <c r="O241" s="62" t="s">
        <v>441</v>
      </c>
      <c r="P241" s="85"/>
    </row>
    <row r="242" spans="1:16" ht="43.5">
      <c r="A242" s="5" t="s">
        <v>208</v>
      </c>
      <c r="B242" s="5" t="str">
        <f>IF(A242&gt;0,VLOOKUP(A242,' 2_Measures'!$B$3:$K$62,2,0),"-")</f>
        <v>MS9: Citizen Mobility App</v>
      </c>
      <c r="C242" s="12" t="str">
        <f>IF(A242&gt;0,VLOOKUP(A242,' 2_Measures'!$B$3:$K$62,3,0),"-")</f>
        <v>Implementation of Citizen App integrated into MaaS app. Citizen App will collect more information about people movement preference in real and according to this information it is possible to improve MaaS and overall transportation service.</v>
      </c>
      <c r="D242" s="89">
        <v>45100</v>
      </c>
      <c r="E242" s="89">
        <v>46014</v>
      </c>
      <c r="F242" s="59" t="s">
        <v>596</v>
      </c>
      <c r="G242" s="61" t="s">
        <v>597</v>
      </c>
      <c r="H242" s="64" t="s">
        <v>766</v>
      </c>
      <c r="I242" s="6" t="s">
        <v>498</v>
      </c>
      <c r="J242" s="12" t="str">
        <f t="shared" si="33"/>
        <v>TLL_MS6_IND10</v>
      </c>
      <c r="K242" s="62" t="s">
        <v>441</v>
      </c>
      <c r="L242" s="71"/>
      <c r="M242" s="71"/>
      <c r="N242" s="71"/>
      <c r="O242" s="62" t="s">
        <v>441</v>
      </c>
      <c r="P242" s="85"/>
    </row>
    <row r="243" spans="1:16" ht="116">
      <c r="A243" s="5" t="s">
        <v>214</v>
      </c>
      <c r="B243" s="5" t="str">
        <f>IF(A243&gt;0,VLOOKUP(A243,' 2_Measures'!$B$3:$K$62,2,0),"-")</f>
        <v>MS13: Traffic Management / PT prioritization services</v>
      </c>
      <c r="C243" s="12" t="str">
        <f>IF(A243&gt;0,VLOOKUP(A243,' 2_Measures'!$B$3:$K$62,3,0),"-")</f>
        <v>Creation of PT priority to one of the intersections, which will be determined either through special analysis or cognitive analysis. If the effectiveness of the current PT priority system can be analysed, it will be improved accordingly.
The traffic management measure includes features such as:
• Quality Management of Public Transport Data
• PT Priorization Quality Analysis
• PT Green Wave Quality Analysis
• Green Wave towards P&amp;R Areas Quality Analysis</v>
      </c>
      <c r="D243" s="89">
        <v>45100</v>
      </c>
      <c r="E243" s="89">
        <v>46014</v>
      </c>
      <c r="F243" s="59" t="s">
        <v>596</v>
      </c>
      <c r="G243" s="61" t="s">
        <v>597</v>
      </c>
      <c r="H243" s="64" t="s">
        <v>766</v>
      </c>
      <c r="I243" s="6" t="s">
        <v>498</v>
      </c>
      <c r="J243" s="12" t="str">
        <f t="shared" si="33"/>
        <v>TLL_MS7_IND10</v>
      </c>
      <c r="K243" s="62" t="s">
        <v>441</v>
      </c>
      <c r="L243" s="71"/>
      <c r="M243" s="71"/>
      <c r="N243" s="71"/>
      <c r="O243" s="62" t="s">
        <v>441</v>
      </c>
      <c r="P243" s="85"/>
    </row>
    <row r="244" spans="1:16" ht="58">
      <c r="A244" s="5" t="s">
        <v>181</v>
      </c>
      <c r="B244" s="5" t="str">
        <f>IF(A244&gt;0,VLOOKUP(A244,' 2_Measures'!$B$3:$K$62,2,0),"-")</f>
        <v>MS1: Multimodal hub / information screens</v>
      </c>
      <c r="C244" s="12" t="str">
        <f>IF(A244&gt;0,VLOOKUP(A244,'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44" s="89">
        <v>45100</v>
      </c>
      <c r="E244" s="89">
        <v>46014</v>
      </c>
      <c r="F244" s="59" t="s">
        <v>602</v>
      </c>
      <c r="G244" s="68" t="s">
        <v>603</v>
      </c>
      <c r="H244" s="61" t="s">
        <v>769</v>
      </c>
      <c r="I244" s="6" t="s">
        <v>498</v>
      </c>
      <c r="J244" s="12" t="str">
        <f t="shared" si="33"/>
        <v>TLL_MS1_IND11</v>
      </c>
      <c r="K244" s="72" t="s">
        <v>770</v>
      </c>
      <c r="L244" s="71"/>
      <c r="M244" s="71"/>
      <c r="N244" s="71"/>
      <c r="O244" s="72" t="s">
        <v>771</v>
      </c>
      <c r="P244" s="85"/>
    </row>
    <row r="245" spans="1:16" ht="58">
      <c r="A245" s="5" t="s">
        <v>198</v>
      </c>
      <c r="B245" s="5" t="str">
        <f>IF(A245&gt;0,VLOOKUP(A245,' 2_Measures'!$B$3:$K$62,2,0),"-")</f>
        <v>MS12: Smart park and Ride management</v>
      </c>
      <c r="C245" s="12" t="str">
        <f>IF(A245&gt;0,VLOOKUP(A245,' 2_Measures'!$B$3:$K$62,3,0),"-")</f>
        <v>Creation of Park&amp;Ride parking facility. Digital signages to show all available multimodal vehicles (e-scooters, city bikes, shared cars, cargo bikes etc) in short distance plus PT schedules and real time arrivals plus possibility to download the MaaS app by scanning the QR-code.</v>
      </c>
      <c r="D245" s="89">
        <v>45100</v>
      </c>
      <c r="E245" s="89">
        <v>46014</v>
      </c>
      <c r="F245" s="59" t="s">
        <v>602</v>
      </c>
      <c r="G245" s="68" t="s">
        <v>603</v>
      </c>
      <c r="H245" s="61" t="s">
        <v>769</v>
      </c>
      <c r="I245" s="6" t="s">
        <v>498</v>
      </c>
      <c r="J245" s="12" t="str">
        <f t="shared" si="33"/>
        <v>TLL_MS4_IND11</v>
      </c>
      <c r="K245" s="62" t="s">
        <v>441</v>
      </c>
      <c r="L245" s="71"/>
      <c r="M245" s="71"/>
      <c r="N245" s="71"/>
      <c r="O245" s="62" t="s">
        <v>441</v>
      </c>
      <c r="P245" s="85"/>
    </row>
    <row r="246" spans="1:16" ht="58">
      <c r="A246" s="5" t="s">
        <v>203</v>
      </c>
      <c r="B246" s="5" t="str">
        <f>IF(A246&gt;0,VLOOKUP(A246,' 2_Measures'!$B$3:$K$62,2,0),"-")</f>
        <v>MS12: Smart park and Ride management</v>
      </c>
      <c r="C246" s="12" t="str">
        <f>IF(A246&gt;0,VLOOKUP(A246,' 2_Measures'!$B$3:$K$62,3,0),"-")</f>
        <v>The city will create a Park&amp;Ride parking facility enabled by digital solutions from SPINE. Parking facility is allowed to use with a Tallinn PT card (by taping the card, the person will be identified and the stop-bar in the entrance will open), and the parking area will be show all available vehicles (e-scooters, shared cars, PT schedules) and if the car will be left there, usage of PT is free of charge.</v>
      </c>
      <c r="D246" s="89">
        <v>45100</v>
      </c>
      <c r="E246" s="89">
        <v>46014</v>
      </c>
      <c r="F246" s="59" t="s">
        <v>602</v>
      </c>
      <c r="G246" s="68" t="s">
        <v>603</v>
      </c>
      <c r="H246" s="61" t="s">
        <v>769</v>
      </c>
      <c r="I246" s="6" t="s">
        <v>498</v>
      </c>
      <c r="J246" s="12" t="str">
        <f t="shared" si="33"/>
        <v>TLL_MS5_IND11</v>
      </c>
      <c r="K246" s="62" t="s">
        <v>441</v>
      </c>
      <c r="L246" s="71"/>
      <c r="M246" s="71"/>
      <c r="N246" s="71"/>
      <c r="O246" s="62" t="s">
        <v>441</v>
      </c>
      <c r="P246" s="85"/>
    </row>
    <row r="247" spans="1:16" ht="58">
      <c r="A247" s="5" t="s">
        <v>208</v>
      </c>
      <c r="B247" s="5" t="str">
        <f>IF(A247&gt;0,VLOOKUP(A247,' 2_Measures'!$B$3:$K$62,2,0),"-")</f>
        <v>MS9: Citizen Mobility App</v>
      </c>
      <c r="C247" s="12" t="str">
        <f>IF(A247&gt;0,VLOOKUP(A247,' 2_Measures'!$B$3:$K$62,3,0),"-")</f>
        <v>Implementation of Citizen App integrated into MaaS app. Citizen App will collect more information about people movement preference in real and according to this information it is possible to improve MaaS and overall transportation service.</v>
      </c>
      <c r="D247" s="89">
        <v>45100</v>
      </c>
      <c r="E247" s="89">
        <v>46014</v>
      </c>
      <c r="F247" s="59" t="s">
        <v>602</v>
      </c>
      <c r="G247" s="68" t="s">
        <v>603</v>
      </c>
      <c r="H247" s="61" t="s">
        <v>769</v>
      </c>
      <c r="I247" s="6" t="s">
        <v>498</v>
      </c>
      <c r="J247" s="12" t="str">
        <f t="shared" si="33"/>
        <v>TLL_MS6_IND11</v>
      </c>
      <c r="K247" s="62" t="s">
        <v>441</v>
      </c>
      <c r="L247" s="71"/>
      <c r="M247" s="71"/>
      <c r="N247" s="71"/>
      <c r="O247" s="62" t="s">
        <v>441</v>
      </c>
      <c r="P247" s="85"/>
    </row>
    <row r="248" spans="1:16" ht="116">
      <c r="A248" s="5" t="s">
        <v>214</v>
      </c>
      <c r="B248" s="5" t="str">
        <f>IF(A248&gt;0,VLOOKUP(A248,' 2_Measures'!$B$3:$K$62,2,0),"-")</f>
        <v>MS13: Traffic Management / PT prioritization services</v>
      </c>
      <c r="C248" s="12" t="str">
        <f>IF(A248&gt;0,VLOOKUP(A248,' 2_Measures'!$B$3:$K$62,3,0),"-")</f>
        <v>Creation of PT priority to one of the intersections, which will be determined either through special analysis or cognitive analysis. If the effectiveness of the current PT priority system can be analysed, it will be improved accordingly.
The traffic management measure includes features such as:
• Quality Management of Public Transport Data
• PT Priorization Quality Analysis
• PT Green Wave Quality Analysis
• Green Wave towards P&amp;R Areas Quality Analysis</v>
      </c>
      <c r="D248" s="89">
        <v>45100</v>
      </c>
      <c r="E248" s="89">
        <v>46014</v>
      </c>
      <c r="F248" s="59" t="s">
        <v>602</v>
      </c>
      <c r="G248" s="68" t="s">
        <v>603</v>
      </c>
      <c r="H248" s="61" t="s">
        <v>769</v>
      </c>
      <c r="I248" s="6" t="s">
        <v>498</v>
      </c>
      <c r="J248" s="12" t="str">
        <f t="shared" si="33"/>
        <v>TLL_MS7_IND11</v>
      </c>
      <c r="K248" s="62" t="s">
        <v>441</v>
      </c>
      <c r="L248" s="71"/>
      <c r="M248" s="71"/>
      <c r="N248" s="71"/>
      <c r="O248" s="62" t="s">
        <v>441</v>
      </c>
      <c r="P248" s="85"/>
    </row>
    <row r="249" spans="1:16" ht="58">
      <c r="A249" s="5" t="s">
        <v>191</v>
      </c>
      <c r="B249" s="5" t="str">
        <f>IF(A249&gt;0,VLOOKUP(A249,' 2_Measures'!$B$3:$K$62,2,0),"-")</f>
        <v>MS11: Cargo-bikes renting service</v>
      </c>
      <c r="C249" s="12" t="str">
        <f>IF(A249&gt;0,VLOOKUP(A249,'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49" s="89">
        <v>45100</v>
      </c>
      <c r="E249" s="89">
        <v>46014</v>
      </c>
      <c r="F249" s="71" t="s">
        <v>476</v>
      </c>
      <c r="G249" s="61" t="s">
        <v>772</v>
      </c>
      <c r="H249" s="61" t="s">
        <v>773</v>
      </c>
      <c r="I249" s="6" t="s">
        <v>473</v>
      </c>
      <c r="J249" s="12" t="str">
        <f t="shared" ref="J249:J258" si="34">CONCATENATE(A249,"_",F249)</f>
        <v>TLL_MS3_IND25a</v>
      </c>
      <c r="K249" s="62" t="s">
        <v>774</v>
      </c>
      <c r="L249" s="71"/>
      <c r="M249" s="71"/>
      <c r="N249" s="71"/>
      <c r="O249" s="72" t="s">
        <v>775</v>
      </c>
      <c r="P249" s="85"/>
    </row>
    <row r="250" spans="1:16" ht="58">
      <c r="A250" s="5" t="s">
        <v>191</v>
      </c>
      <c r="B250" s="5" t="str">
        <f>IF(A250&gt;0,VLOOKUP(A250,' 2_Measures'!$B$3:$K$62,2,0),"-")</f>
        <v>MS11: Cargo-bikes renting service</v>
      </c>
      <c r="C250" s="12" t="str">
        <f>IF(A250&gt;0,VLOOKUP(A250,'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50" s="89">
        <v>45100</v>
      </c>
      <c r="E250" s="89">
        <v>46014</v>
      </c>
      <c r="F250" s="71" t="s">
        <v>689</v>
      </c>
      <c r="G250" s="61" t="s">
        <v>690</v>
      </c>
      <c r="H250" s="64" t="s">
        <v>776</v>
      </c>
      <c r="I250" s="6" t="s">
        <v>494</v>
      </c>
      <c r="J250" s="12" t="str">
        <f t="shared" si="34"/>
        <v>TLL_MS3_IND30</v>
      </c>
      <c r="K250" s="62" t="s">
        <v>774</v>
      </c>
      <c r="L250" s="71"/>
      <c r="M250" s="71"/>
      <c r="N250" s="71"/>
      <c r="O250" s="72" t="s">
        <v>777</v>
      </c>
      <c r="P250" s="85"/>
    </row>
    <row r="251" spans="1:16" ht="58">
      <c r="A251" s="5" t="s">
        <v>191</v>
      </c>
      <c r="B251" s="5" t="str">
        <f>IF(A251&gt;0,VLOOKUP(A251,' 2_Measures'!$B$3:$K$62,2,0),"-")</f>
        <v>MS11: Cargo-bikes renting service</v>
      </c>
      <c r="C251" s="12" t="str">
        <f>IF(A251&gt;0,VLOOKUP(A251,'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51" s="89">
        <v>45100</v>
      </c>
      <c r="E251" s="89">
        <v>46014</v>
      </c>
      <c r="F251" s="71" t="s">
        <v>694</v>
      </c>
      <c r="G251" s="61" t="s">
        <v>695</v>
      </c>
      <c r="H251" s="78" t="s">
        <v>778</v>
      </c>
      <c r="I251" s="6" t="s">
        <v>494</v>
      </c>
      <c r="J251" s="12" t="str">
        <f t="shared" si="34"/>
        <v>TLL_MS3_IND31</v>
      </c>
      <c r="K251" s="62" t="s">
        <v>774</v>
      </c>
      <c r="L251" s="71"/>
      <c r="M251" s="71"/>
      <c r="N251" s="71"/>
      <c r="O251" s="72" t="s">
        <v>779</v>
      </c>
      <c r="P251" s="85"/>
    </row>
    <row r="252" spans="1:16" ht="87">
      <c r="A252" s="5" t="s">
        <v>191</v>
      </c>
      <c r="B252" s="5" t="str">
        <f>IF(A252&gt;0,VLOOKUP(A252,' 2_Measures'!$B$3:$K$62,2,0),"-")</f>
        <v>MS11: Cargo-bikes renting service</v>
      </c>
      <c r="C252" s="12" t="str">
        <f>IF(A252&gt;0,VLOOKUP(A252,'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52" s="89">
        <v>45100</v>
      </c>
      <c r="E252" s="89">
        <v>46014</v>
      </c>
      <c r="F252" s="71" t="s">
        <v>780</v>
      </c>
      <c r="G252" s="61" t="s">
        <v>781</v>
      </c>
      <c r="H252" s="64" t="s">
        <v>782</v>
      </c>
      <c r="I252" s="6" t="s">
        <v>494</v>
      </c>
      <c r="J252" s="12" t="str">
        <f t="shared" si="34"/>
        <v>TLL_MS3_IND32</v>
      </c>
      <c r="K252" s="62" t="s">
        <v>774</v>
      </c>
      <c r="L252" s="71"/>
      <c r="M252" s="71"/>
      <c r="N252" s="71"/>
      <c r="O252" s="72" t="s">
        <v>783</v>
      </c>
      <c r="P252" s="85"/>
    </row>
    <row r="253" spans="1:16" ht="72.5">
      <c r="A253" s="5" t="s">
        <v>191</v>
      </c>
      <c r="B253" s="5" t="str">
        <f>IF(A253&gt;0,VLOOKUP(A253,' 2_Measures'!$B$3:$K$62,2,0),"-")</f>
        <v>MS11: Cargo-bikes renting service</v>
      </c>
      <c r="C253" s="12" t="str">
        <f>IF(A253&gt;0,VLOOKUP(A253,'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53" s="89">
        <v>45100</v>
      </c>
      <c r="E253" s="89">
        <v>46014</v>
      </c>
      <c r="F253" s="71" t="s">
        <v>699</v>
      </c>
      <c r="G253" s="88" t="s">
        <v>700</v>
      </c>
      <c r="H253" s="79" t="s">
        <v>784</v>
      </c>
      <c r="I253" s="6" t="s">
        <v>494</v>
      </c>
      <c r="J253" s="12" t="str">
        <f t="shared" si="34"/>
        <v>TLL_MS3_IND33</v>
      </c>
      <c r="K253" s="62" t="s">
        <v>774</v>
      </c>
      <c r="L253" s="71"/>
      <c r="M253" s="71"/>
      <c r="N253" s="71"/>
      <c r="O253" s="72" t="s">
        <v>785</v>
      </c>
      <c r="P253" s="85"/>
    </row>
    <row r="254" spans="1:16" ht="58">
      <c r="A254" s="5" t="s">
        <v>191</v>
      </c>
      <c r="B254" s="5" t="str">
        <f>IF(A254&gt;0,VLOOKUP(A254,' 2_Measures'!$B$3:$K$62,2,0),"-")</f>
        <v>MS11: Cargo-bikes renting service</v>
      </c>
      <c r="C254" s="12" t="str">
        <f>IF(A254&gt;0,VLOOKUP(A254,'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54" s="89">
        <v>45100</v>
      </c>
      <c r="E254" s="89">
        <v>46014</v>
      </c>
      <c r="F254" s="71" t="s">
        <v>704</v>
      </c>
      <c r="G254" s="88" t="s">
        <v>705</v>
      </c>
      <c r="H254" s="79" t="s">
        <v>786</v>
      </c>
      <c r="I254" s="6" t="s">
        <v>494</v>
      </c>
      <c r="J254" s="12" t="str">
        <f t="shared" si="34"/>
        <v>TLL_MS3_IND34</v>
      </c>
      <c r="K254" s="62" t="s">
        <v>774</v>
      </c>
      <c r="L254" s="71"/>
      <c r="M254" s="71"/>
      <c r="N254" s="71"/>
      <c r="O254" s="72" t="s">
        <v>787</v>
      </c>
      <c r="P254" s="85"/>
    </row>
    <row r="255" spans="1:16" ht="58">
      <c r="A255" s="5" t="s">
        <v>181</v>
      </c>
      <c r="B255" s="5" t="str">
        <f>IF(A255&gt;0,VLOOKUP(A255,' 2_Measures'!$B$3:$K$62,2,0),"-")</f>
        <v>MS1: Multimodal hub / information screens</v>
      </c>
      <c r="C255" s="12" t="str">
        <f>IF(A255&gt;0,VLOOKUP(A255,'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55" s="89">
        <v>45100</v>
      </c>
      <c r="E255" s="89">
        <v>46014</v>
      </c>
      <c r="F255" s="71" t="s">
        <v>491</v>
      </c>
      <c r="G255" s="57" t="s">
        <v>492</v>
      </c>
      <c r="H255" s="63" t="s">
        <v>493</v>
      </c>
      <c r="I255" s="6" t="s">
        <v>494</v>
      </c>
      <c r="J255" s="12" t="str">
        <f t="shared" si="34"/>
        <v>TLL_MS1_IND45</v>
      </c>
      <c r="K255" s="62" t="s">
        <v>788</v>
      </c>
      <c r="L255" s="71"/>
      <c r="M255" s="71"/>
      <c r="N255" s="71"/>
      <c r="O255" s="72" t="s">
        <v>789</v>
      </c>
      <c r="P255" s="85"/>
    </row>
    <row r="256" spans="1:16" ht="58">
      <c r="A256" s="5" t="s">
        <v>191</v>
      </c>
      <c r="B256" s="5" t="str">
        <f>IF(A256&gt;0,VLOOKUP(A256,' 2_Measures'!$B$3:$K$62,2,0),"-")</f>
        <v>MS11: Cargo-bikes renting service</v>
      </c>
      <c r="C256" s="12" t="str">
        <f>IF(A256&gt;0,VLOOKUP(A256,' 2_Measures'!$B$3:$K$62,3,0),"-")</f>
        <v>Tallinn is initiating the cargo-bike renting service with private operator, who will buy 15 cargo-bikes and starts to operate with renting service all over the city of Tallinn. A shared mobility software will be used for renting, customer service, bike opening and money collection.</v>
      </c>
      <c r="D256" s="89">
        <v>45100</v>
      </c>
      <c r="E256" s="89">
        <v>46014</v>
      </c>
      <c r="F256" s="71" t="s">
        <v>709</v>
      </c>
      <c r="G256" s="63" t="s">
        <v>710</v>
      </c>
      <c r="H256" s="63" t="s">
        <v>711</v>
      </c>
      <c r="I256" s="6" t="s">
        <v>494</v>
      </c>
      <c r="J256" s="12" t="str">
        <f t="shared" si="34"/>
        <v>TLL_MS3_IND46</v>
      </c>
      <c r="K256" s="136" t="s">
        <v>790</v>
      </c>
      <c r="L256" s="133"/>
      <c r="M256" s="133"/>
      <c r="N256" s="133"/>
      <c r="O256" s="72" t="s">
        <v>791</v>
      </c>
      <c r="P256" s="85"/>
    </row>
    <row r="257" spans="1:16" ht="43.5">
      <c r="A257" s="5" t="s">
        <v>181</v>
      </c>
      <c r="B257" s="5" t="str">
        <f>IF(A257&gt;0,VLOOKUP(A257,' 2_Measures'!$B$3:$K$62,2,0),"-")</f>
        <v>MS1: Multimodal hub / information screens</v>
      </c>
      <c r="C257" s="12" t="str">
        <f>IF(A257&gt;0,VLOOKUP(A257,' 2_Measures'!$B$3:$K$62,3,0),"-")</f>
        <v xml:space="preserve">Mobility hub where private and public services connect to each other.  The pole with 2 sided screens will be installed at the center of the multimodal hub. It will show all available vehicles nearby (e-scooters, shared cars, public transportation schedules in this hub) and a QR- Code to download the city MaaS app. </v>
      </c>
      <c r="D257" s="89">
        <v>45100</v>
      </c>
      <c r="E257" s="89">
        <v>46014</v>
      </c>
      <c r="F257" s="71" t="s">
        <v>506</v>
      </c>
      <c r="G257" s="57" t="s">
        <v>507</v>
      </c>
      <c r="H257" s="65" t="s">
        <v>792</v>
      </c>
      <c r="I257" s="6" t="s">
        <v>473</v>
      </c>
      <c r="J257" s="12" t="str">
        <f t="shared" si="34"/>
        <v>TLL_MS1_IND54</v>
      </c>
      <c r="K257" s="72" t="s">
        <v>793</v>
      </c>
      <c r="L257" s="133"/>
      <c r="M257" s="133"/>
      <c r="N257" s="133"/>
      <c r="O257" s="72" t="s">
        <v>794</v>
      </c>
      <c r="P257" s="85"/>
    </row>
    <row r="258" spans="1:16" ht="58">
      <c r="A258" s="5" t="s">
        <v>208</v>
      </c>
      <c r="B258" s="5" t="str">
        <f>IF(A258&gt;0,VLOOKUP(A258,' 2_Measures'!$B$3:$K$62,2,0),"-")</f>
        <v>MS9: Citizen Mobility App</v>
      </c>
      <c r="C258" s="12" t="str">
        <f>IF(A258&gt;0,VLOOKUP(A258,' 2_Measures'!$B$3:$K$62,3,0),"-")</f>
        <v>Implementation of Citizen App integrated into MaaS app. Citizen App will collect more information about people movement preference in real and according to this information it is possible to improve MaaS and overall transportation service.</v>
      </c>
      <c r="D258" s="89">
        <v>45100</v>
      </c>
      <c r="E258" s="89">
        <v>46014</v>
      </c>
      <c r="F258" s="71" t="s">
        <v>568</v>
      </c>
      <c r="G258" s="62" t="s">
        <v>569</v>
      </c>
      <c r="H258" s="61" t="s">
        <v>570</v>
      </c>
      <c r="I258" s="6" t="s">
        <v>473</v>
      </c>
      <c r="J258" s="12" t="str">
        <f t="shared" si="34"/>
        <v>TLL_MS6_IND59</v>
      </c>
      <c r="K258" s="62" t="s">
        <v>750</v>
      </c>
      <c r="L258" s="71"/>
      <c r="M258" s="71"/>
      <c r="N258" s="71"/>
      <c r="O258" s="62" t="s">
        <v>642</v>
      </c>
      <c r="P258" s="85"/>
    </row>
    <row r="259" spans="1:16">
      <c r="A259" s="85"/>
      <c r="B259" s="85"/>
      <c r="C259" s="85"/>
      <c r="D259" s="175"/>
      <c r="E259" s="175"/>
      <c r="F259" s="71"/>
      <c r="G259" s="68"/>
      <c r="H259" s="68"/>
      <c r="I259" s="85"/>
      <c r="J259" s="85"/>
      <c r="K259" s="71"/>
      <c r="L259" s="71"/>
      <c r="M259" s="71"/>
      <c r="N259" s="71"/>
      <c r="O259" s="71"/>
      <c r="P259" s="85"/>
    </row>
    <row r="260" spans="1:16" ht="145">
      <c r="A260" s="5" t="s">
        <v>319</v>
      </c>
      <c r="B260" s="5" t="str">
        <f>IF(A260&gt;0,VLOOKUP(A260,' 2_Measures'!$B$3:$K$62,2,0),"-")</f>
        <v>MS13: Traffic management</v>
      </c>
      <c r="C260" s="12" t="str">
        <f>IF(A260&gt;0,VLOOKUP(A260,' 2_Measures'!$B$3:$K$62,3,0),"-")</f>
        <v>One of the key priorities for the city of Valladolid is to ensure the coexistence between all modes of transport, gather all the routes and traffic data to ensure and implement a comprehensive mobility plan and traffic model that prioritizes PT and has the aim of:
1. Managing incidents for traffic congestion
2. Coordinating mobility and land use policies
3. Implementing a traffic light regulation subsystem
4. Checking the traffic conditions in real time
The traffic management measure also include:
• Analysis Smart parking management (this is measure VALL_MS3)</v>
      </c>
      <c r="D260" s="89">
        <v>45100</v>
      </c>
      <c r="E260" s="89">
        <v>46014</v>
      </c>
      <c r="F260" s="71" t="s">
        <v>436</v>
      </c>
      <c r="G260" s="57" t="s">
        <v>437</v>
      </c>
      <c r="H260" s="57" t="s">
        <v>795</v>
      </c>
      <c r="I260" s="6" t="s">
        <v>439</v>
      </c>
      <c r="J260" s="12" t="str">
        <f t="shared" ref="J260:J286" si="35">CONCATENATE(A260,"_",F260)</f>
        <v>VALL_MS1_IND1</v>
      </c>
      <c r="K260" s="84" t="s">
        <v>796</v>
      </c>
      <c r="L260" s="71"/>
      <c r="M260" s="71"/>
      <c r="N260" s="71"/>
      <c r="O260" s="147">
        <v>0.17</v>
      </c>
      <c r="P260" s="85"/>
    </row>
    <row r="261" spans="1:16" ht="101.5">
      <c r="A261" s="5" t="s">
        <v>324</v>
      </c>
      <c r="B261" s="5" t="str">
        <f>IF(A261&gt;0,VLOOKUP(A261,' 2_Measures'!$B$3:$K$62,2,0),"-")</f>
        <v>MS9: Citizen Mobility App</v>
      </c>
      <c r="C261" s="12" t="str">
        <f>IF(A261&gt;0,VLOOKUP(A261,' 2_Measures'!$B$3:$K$62,3,0),"-")</f>
        <v xml:space="preserve">PARKIBICI APP update with focus on usability, ease and improvement in access management, entry and exit counts, and pricing study for its promotion and using Citizen APP for exchange information with citizens and to receive feedback </v>
      </c>
      <c r="D261" s="89">
        <v>45100</v>
      </c>
      <c r="E261" s="89">
        <v>46014</v>
      </c>
      <c r="F261" s="71" t="s">
        <v>436</v>
      </c>
      <c r="G261" s="57" t="s">
        <v>437</v>
      </c>
      <c r="H261" s="57" t="s">
        <v>795</v>
      </c>
      <c r="I261" s="6" t="s">
        <v>439</v>
      </c>
      <c r="J261" s="12" t="str">
        <f t="shared" si="35"/>
        <v>VALL_MS2_IND1</v>
      </c>
      <c r="K261" s="62" t="s">
        <v>441</v>
      </c>
      <c r="L261" s="71"/>
      <c r="M261" s="71"/>
      <c r="N261" s="71"/>
      <c r="O261" s="62" t="s">
        <v>441</v>
      </c>
      <c r="P261" s="85"/>
    </row>
    <row r="262" spans="1:16" ht="101.5">
      <c r="A262" s="5" t="s">
        <v>330</v>
      </c>
      <c r="B262" s="5" t="str">
        <f>IF(A262&gt;0,VLOOKUP(A262,' 2_Measures'!$B$3:$K$62,2,0),"-")</f>
        <v xml:space="preserve">MS12: Smart parking management </v>
      </c>
      <c r="C262" s="12" t="str">
        <f>IF(A262&gt;0,VLOOKUP(A262,' 2_Measures'!$B$3:$K$62,3,0),"-")</f>
        <v>Management of park-and-ride car parks with the aim of encouraging access to the city center by public transport, bicycle or on foot. Carrying out occupancy forecasts, reservations, tariffs or preferential management for users of public transport or bicycles.</v>
      </c>
      <c r="D262" s="89">
        <v>45100</v>
      </c>
      <c r="E262" s="89">
        <v>46014</v>
      </c>
      <c r="F262" s="71" t="s">
        <v>436</v>
      </c>
      <c r="G262" s="57" t="s">
        <v>437</v>
      </c>
      <c r="H262" s="57" t="s">
        <v>795</v>
      </c>
      <c r="I262" s="6" t="s">
        <v>439</v>
      </c>
      <c r="J262" s="12" t="str">
        <f t="shared" si="35"/>
        <v>VALL_MS3_IND1</v>
      </c>
      <c r="K262" s="62" t="s">
        <v>441</v>
      </c>
      <c r="L262" s="71"/>
      <c r="M262" s="71"/>
      <c r="N262" s="71"/>
      <c r="O262" s="62" t="s">
        <v>441</v>
      </c>
      <c r="P262" s="85"/>
    </row>
    <row r="263" spans="1:16" ht="101.5">
      <c r="A263" s="5" t="s">
        <v>336</v>
      </c>
      <c r="B263" s="5" t="str">
        <f>IF(A263&gt;0,VLOOKUP(A263,' 2_Measures'!$B$3:$K$62,2,0),"-")</f>
        <v>MS1: Multimodal hubs</v>
      </c>
      <c r="C263" s="12" t="str">
        <f>IF(A263&gt;0,VLOOKUP(A263,'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63" s="89">
        <v>45100</v>
      </c>
      <c r="E263" s="89">
        <v>46014</v>
      </c>
      <c r="F263" s="71" t="s">
        <v>436</v>
      </c>
      <c r="G263" s="57" t="s">
        <v>437</v>
      </c>
      <c r="H263" s="57" t="s">
        <v>795</v>
      </c>
      <c r="I263" s="6" t="s">
        <v>439</v>
      </c>
      <c r="J263" s="12" t="str">
        <f t="shared" si="35"/>
        <v>VALL_MS4_IND1</v>
      </c>
      <c r="K263" s="62" t="s">
        <v>441</v>
      </c>
      <c r="L263" s="71"/>
      <c r="M263" s="71"/>
      <c r="N263" s="71"/>
      <c r="O263" s="62" t="s">
        <v>441</v>
      </c>
      <c r="P263" s="85"/>
    </row>
    <row r="264" spans="1:16" ht="145">
      <c r="A264" s="5" t="s">
        <v>319</v>
      </c>
      <c r="B264" s="5" t="str">
        <f>IF(A264&gt;0,VLOOKUP(A264,' 2_Measures'!$B$3:$K$62,2,0),"-")</f>
        <v>MS13: Traffic management</v>
      </c>
      <c r="C264" s="12" t="str">
        <f>IF(A264&gt;0,VLOOKUP(A264,' 2_Measures'!$B$3:$K$62,3,0),"-")</f>
        <v>One of the key priorities for the city of Valladolid is to ensure the coexistence between all modes of transport, gather all the routes and traffic data to ensure and implement a comprehensive mobility plan and traffic model that prioritizes PT and has the aim of:
1. Managing incidents for traffic congestion
2. Coordinating mobility and land use policies
3. Implementing a traffic light regulation subsystem
4. Checking the traffic conditions in real time
The traffic management measure also include:
• Analysis Smart parking management (this is measure VALL_MS3)</v>
      </c>
      <c r="D264" s="89">
        <v>45100</v>
      </c>
      <c r="E264" s="89">
        <v>46014</v>
      </c>
      <c r="F264" s="71" t="s">
        <v>442</v>
      </c>
      <c r="G264" s="57" t="s">
        <v>443</v>
      </c>
      <c r="H264" s="65" t="s">
        <v>797</v>
      </c>
      <c r="I264" s="6" t="s">
        <v>445</v>
      </c>
      <c r="J264" s="12" t="str">
        <f t="shared" si="35"/>
        <v>VALL_MS1_IND2</v>
      </c>
      <c r="K264" s="74" t="s">
        <v>798</v>
      </c>
      <c r="L264" s="71"/>
      <c r="M264" s="71"/>
      <c r="N264" s="71"/>
      <c r="O264" s="74" t="s">
        <v>799</v>
      </c>
      <c r="P264" s="85"/>
    </row>
    <row r="265" spans="1:16" ht="145">
      <c r="A265" s="5" t="s">
        <v>324</v>
      </c>
      <c r="B265" s="5" t="str">
        <f>IF(A265&gt;0,VLOOKUP(A265,' 2_Measures'!$B$3:$K$62,2,0),"-")</f>
        <v>MS9: Citizen Mobility App</v>
      </c>
      <c r="C265" s="12" t="str">
        <f>IF(A265&gt;0,VLOOKUP(A265,' 2_Measures'!$B$3:$K$62,3,0),"-")</f>
        <v xml:space="preserve">PARKIBICI APP update with focus on usability, ease and improvement in access management, entry and exit counts, and pricing study for its promotion and using Citizen APP for exchange information with citizens and to receive feedback </v>
      </c>
      <c r="D265" s="89">
        <v>45100</v>
      </c>
      <c r="E265" s="89">
        <v>46014</v>
      </c>
      <c r="F265" s="71" t="s">
        <v>442</v>
      </c>
      <c r="G265" s="57" t="s">
        <v>443</v>
      </c>
      <c r="H265" s="65" t="s">
        <v>797</v>
      </c>
      <c r="I265" s="6" t="s">
        <v>445</v>
      </c>
      <c r="J265" s="12" t="str">
        <f t="shared" si="35"/>
        <v>VALL_MS2_IND2</v>
      </c>
      <c r="K265" s="62" t="s">
        <v>441</v>
      </c>
      <c r="L265" s="71"/>
      <c r="M265" s="71"/>
      <c r="N265" s="71"/>
      <c r="O265" s="62" t="s">
        <v>441</v>
      </c>
      <c r="P265" s="85"/>
    </row>
    <row r="266" spans="1:16" ht="145">
      <c r="A266" s="5" t="s">
        <v>330</v>
      </c>
      <c r="B266" s="5" t="str">
        <f>IF(A266&gt;0,VLOOKUP(A266,' 2_Measures'!$B$3:$K$62,2,0),"-")</f>
        <v xml:space="preserve">MS12: Smart parking management </v>
      </c>
      <c r="C266" s="12" t="str">
        <f>IF(A266&gt;0,VLOOKUP(A266,' 2_Measures'!$B$3:$K$62,3,0),"-")</f>
        <v>Management of park-and-ride car parks with the aim of encouraging access to the city center by public transport, bicycle or on foot. Carrying out occupancy forecasts, reservations, tariffs or preferential management for users of public transport or bicycles.</v>
      </c>
      <c r="D266" s="89">
        <v>45100</v>
      </c>
      <c r="E266" s="89">
        <v>46014</v>
      </c>
      <c r="F266" s="71" t="s">
        <v>442</v>
      </c>
      <c r="G266" s="57" t="s">
        <v>443</v>
      </c>
      <c r="H266" s="65" t="s">
        <v>797</v>
      </c>
      <c r="I266" s="6" t="s">
        <v>445</v>
      </c>
      <c r="J266" s="12" t="str">
        <f t="shared" si="35"/>
        <v>VALL_MS3_IND2</v>
      </c>
      <c r="K266" s="62" t="s">
        <v>441</v>
      </c>
      <c r="L266" s="71"/>
      <c r="M266" s="71"/>
      <c r="N266" s="71"/>
      <c r="O266" s="62" t="s">
        <v>441</v>
      </c>
      <c r="P266" s="85"/>
    </row>
    <row r="267" spans="1:16" ht="145">
      <c r="A267" s="5" t="s">
        <v>336</v>
      </c>
      <c r="B267" s="5" t="str">
        <f>IF(A267&gt;0,VLOOKUP(A267,' 2_Measures'!$B$3:$K$62,2,0),"-")</f>
        <v>MS1: Multimodal hubs</v>
      </c>
      <c r="C267" s="12" t="str">
        <f>IF(A267&gt;0,VLOOKUP(A267,'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67" s="89">
        <v>45100</v>
      </c>
      <c r="E267" s="89">
        <v>46014</v>
      </c>
      <c r="F267" s="71" t="s">
        <v>442</v>
      </c>
      <c r="G267" s="57" t="s">
        <v>443</v>
      </c>
      <c r="H267" s="65" t="s">
        <v>797</v>
      </c>
      <c r="I267" s="6" t="s">
        <v>445</v>
      </c>
      <c r="J267" s="12" t="str">
        <f t="shared" si="35"/>
        <v>VALL_MS4_IND2</v>
      </c>
      <c r="K267" s="62" t="s">
        <v>441</v>
      </c>
      <c r="L267" s="71"/>
      <c r="M267" s="71"/>
      <c r="N267" s="71"/>
      <c r="O267" s="62" t="s">
        <v>441</v>
      </c>
      <c r="P267" s="85"/>
    </row>
    <row r="268" spans="1:16" ht="145">
      <c r="A268" s="5" t="s">
        <v>319</v>
      </c>
      <c r="B268" s="5" t="str">
        <f>IF(A268&gt;0,VLOOKUP(A268,' 2_Measures'!$B$3:$K$62,2,0),"-")</f>
        <v>MS13: Traffic management</v>
      </c>
      <c r="C268" s="12" t="str">
        <f>IF(A268&gt;0,VLOOKUP(A268,' 2_Measures'!$B$3:$K$62,3,0),"-")</f>
        <v>One of the key priorities for the city of Valladolid is to ensure the coexistence between all modes of transport, gather all the routes and traffic data to ensure and implement a comprehensive mobility plan and traffic model that prioritizes PT and has the aim of:
1. Managing incidents for traffic congestion
2. Coordinating mobility and land use policies
3. Implementing a traffic light regulation subsystem
4. Checking the traffic conditions in real time
The traffic management measure also include:
• Analysis Smart parking management (this is measure VALL_MS3)</v>
      </c>
      <c r="D268" s="89">
        <v>45100</v>
      </c>
      <c r="E268" s="89">
        <v>46014</v>
      </c>
      <c r="F268" s="71" t="s">
        <v>448</v>
      </c>
      <c r="G268" s="88" t="s">
        <v>449</v>
      </c>
      <c r="H268" s="79" t="s">
        <v>800</v>
      </c>
      <c r="I268" s="6" t="s">
        <v>445</v>
      </c>
      <c r="J268" s="12" t="str">
        <f t="shared" si="35"/>
        <v>VALL_MS1_IND3</v>
      </c>
      <c r="K268" s="154" t="s">
        <v>757</v>
      </c>
      <c r="L268" s="71"/>
      <c r="M268" s="71"/>
      <c r="N268" s="71"/>
      <c r="O268" s="72" t="s">
        <v>801</v>
      </c>
      <c r="P268" s="85"/>
    </row>
    <row r="269" spans="1:16" ht="116">
      <c r="A269" s="5" t="s">
        <v>324</v>
      </c>
      <c r="B269" s="5" t="str">
        <f>IF(A269&gt;0,VLOOKUP(A269,' 2_Measures'!$B$3:$K$62,2,0),"-")</f>
        <v>MS9: Citizen Mobility App</v>
      </c>
      <c r="C269" s="12" t="str">
        <f>IF(A269&gt;0,VLOOKUP(A269,' 2_Measures'!$B$3:$K$62,3,0),"-")</f>
        <v xml:space="preserve">PARKIBICI APP update with focus on usability, ease and improvement in access management, entry and exit counts, and pricing study for its promotion and using Citizen APP for exchange information with citizens and to receive feedback </v>
      </c>
      <c r="D269" s="89">
        <v>45100</v>
      </c>
      <c r="E269" s="89">
        <v>46014</v>
      </c>
      <c r="F269" s="71" t="s">
        <v>448</v>
      </c>
      <c r="G269" s="88" t="s">
        <v>449</v>
      </c>
      <c r="H269" s="79" t="s">
        <v>800</v>
      </c>
      <c r="I269" s="6" t="s">
        <v>445</v>
      </c>
      <c r="J269" s="12" t="str">
        <f t="shared" si="35"/>
        <v>VALL_MS2_IND3</v>
      </c>
      <c r="K269" s="62" t="s">
        <v>441</v>
      </c>
      <c r="L269" s="71"/>
      <c r="M269" s="71"/>
      <c r="N269" s="71"/>
      <c r="O269" s="62" t="s">
        <v>441</v>
      </c>
      <c r="P269" s="85"/>
    </row>
    <row r="270" spans="1:16" ht="116">
      <c r="A270" s="5" t="s">
        <v>330</v>
      </c>
      <c r="B270" s="5" t="str">
        <f>IF(A270&gt;0,VLOOKUP(A270,' 2_Measures'!$B$3:$K$62,2,0),"-")</f>
        <v xml:space="preserve">MS12: Smart parking management </v>
      </c>
      <c r="C270" s="12" t="str">
        <f>IF(A270&gt;0,VLOOKUP(A270,' 2_Measures'!$B$3:$K$62,3,0),"-")</f>
        <v>Management of park-and-ride car parks with the aim of encouraging access to the city center by public transport, bicycle or on foot. Carrying out occupancy forecasts, reservations, tariffs or preferential management for users of public transport or bicycles.</v>
      </c>
      <c r="D270" s="89">
        <v>45100</v>
      </c>
      <c r="E270" s="89">
        <v>46014</v>
      </c>
      <c r="F270" s="71" t="s">
        <v>448</v>
      </c>
      <c r="G270" s="88" t="s">
        <v>449</v>
      </c>
      <c r="H270" s="79" t="s">
        <v>800</v>
      </c>
      <c r="I270" s="6" t="s">
        <v>445</v>
      </c>
      <c r="J270" s="12" t="str">
        <f t="shared" si="35"/>
        <v>VALL_MS3_IND3</v>
      </c>
      <c r="K270" s="62" t="s">
        <v>441</v>
      </c>
      <c r="L270" s="71"/>
      <c r="M270" s="71"/>
      <c r="N270" s="71"/>
      <c r="O270" s="62" t="s">
        <v>441</v>
      </c>
      <c r="P270" s="85"/>
    </row>
    <row r="271" spans="1:16" ht="116">
      <c r="A271" s="5" t="s">
        <v>336</v>
      </c>
      <c r="B271" s="5" t="str">
        <f>IF(A271&gt;0,VLOOKUP(A271,' 2_Measures'!$B$3:$K$62,2,0),"-")</f>
        <v>MS1: Multimodal hubs</v>
      </c>
      <c r="C271" s="12" t="str">
        <f>IF(A271&gt;0,VLOOKUP(A271,'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71" s="89">
        <v>45100</v>
      </c>
      <c r="E271" s="89">
        <v>46014</v>
      </c>
      <c r="F271" s="71" t="s">
        <v>448</v>
      </c>
      <c r="G271" s="88" t="s">
        <v>449</v>
      </c>
      <c r="H271" s="79" t="s">
        <v>800</v>
      </c>
      <c r="I271" s="6" t="s">
        <v>445</v>
      </c>
      <c r="J271" s="12" t="str">
        <f t="shared" si="35"/>
        <v>VALL_MS4_IND3</v>
      </c>
      <c r="K271" s="62" t="s">
        <v>441</v>
      </c>
      <c r="L271" s="71"/>
      <c r="M271" s="71"/>
      <c r="N271" s="71"/>
      <c r="O271" s="62" t="s">
        <v>441</v>
      </c>
      <c r="P271" s="85"/>
    </row>
    <row r="272" spans="1:16" ht="145">
      <c r="A272" s="5" t="s">
        <v>319</v>
      </c>
      <c r="B272" s="5" t="str">
        <f>IF(A272&gt;0,VLOOKUP(A272,' 2_Measures'!$B$3:$K$62,2,0),"-")</f>
        <v>MS13: Traffic management</v>
      </c>
      <c r="C272" s="12" t="str">
        <f>IF(A272&gt;0,VLOOKUP(A272,' 2_Measures'!$B$3:$K$62,3,0),"-")</f>
        <v>One of the key priorities for the city of Valladolid is to ensure the coexistence between all modes of transport, gather all the routes and traffic data to ensure and implement a comprehensive mobility plan and traffic model that prioritizes PT and has the aim of:
1. Managing incidents for traffic congestion
2. Coordinating mobility and land use policies
3. Implementing a traffic light regulation subsystem
4. Checking the traffic conditions in real time
The traffic management measure also include:
• Analysis Smart parking management (this is measure VALL_MS3)</v>
      </c>
      <c r="D272" s="89">
        <v>45100</v>
      </c>
      <c r="E272" s="89">
        <v>46014</v>
      </c>
      <c r="F272" s="59" t="s">
        <v>531</v>
      </c>
      <c r="G272" s="57" t="s">
        <v>532</v>
      </c>
      <c r="H272" s="63" t="s">
        <v>802</v>
      </c>
      <c r="I272" s="6" t="s">
        <v>439</v>
      </c>
      <c r="J272" s="12" t="str">
        <f t="shared" si="35"/>
        <v>VALL_MS1_IND4</v>
      </c>
      <c r="K272" s="74" t="s">
        <v>803</v>
      </c>
      <c r="L272" s="71"/>
      <c r="M272" s="71"/>
      <c r="N272" s="71"/>
      <c r="O272" s="148" t="s">
        <v>804</v>
      </c>
      <c r="P272" s="85"/>
    </row>
    <row r="273" spans="1:16" ht="43.5">
      <c r="A273" s="5" t="s">
        <v>324</v>
      </c>
      <c r="B273" s="5" t="str">
        <f>IF(A273&gt;0,VLOOKUP(A273,' 2_Measures'!$B$3:$K$62,2,0),"-")</f>
        <v>MS9: Citizen Mobility App</v>
      </c>
      <c r="C273" s="12" t="str">
        <f>IF(A273&gt;0,VLOOKUP(A273,' 2_Measures'!$B$3:$K$62,3,0),"-")</f>
        <v xml:space="preserve">PARKIBICI APP update with focus on usability, ease and improvement in access management, entry and exit counts, and pricing study for its promotion and using Citizen APP for exchange information with citizens and to receive feedback </v>
      </c>
      <c r="D273" s="89">
        <v>45100</v>
      </c>
      <c r="E273" s="89">
        <v>46014</v>
      </c>
      <c r="F273" s="59" t="s">
        <v>531</v>
      </c>
      <c r="G273" s="57" t="s">
        <v>532</v>
      </c>
      <c r="H273" s="63" t="s">
        <v>802</v>
      </c>
      <c r="I273" s="6" t="s">
        <v>439</v>
      </c>
      <c r="J273" s="12" t="str">
        <f t="shared" si="35"/>
        <v>VALL_MS2_IND4</v>
      </c>
      <c r="K273" s="62" t="s">
        <v>441</v>
      </c>
      <c r="L273" s="71"/>
      <c r="M273" s="71"/>
      <c r="N273" s="71"/>
      <c r="O273" s="62" t="s">
        <v>441</v>
      </c>
      <c r="P273" s="85"/>
    </row>
    <row r="274" spans="1:16" ht="43.5">
      <c r="A274" s="5" t="s">
        <v>330</v>
      </c>
      <c r="B274" s="5" t="str">
        <f>IF(A274&gt;0,VLOOKUP(A274,' 2_Measures'!$B$3:$K$62,2,0),"-")</f>
        <v xml:space="preserve">MS12: Smart parking management </v>
      </c>
      <c r="C274" s="12" t="str">
        <f>IF(A274&gt;0,VLOOKUP(A274,' 2_Measures'!$B$3:$K$62,3,0),"-")</f>
        <v>Management of park-and-ride car parks with the aim of encouraging access to the city center by public transport, bicycle or on foot. Carrying out occupancy forecasts, reservations, tariffs or preferential management for users of public transport or bicycles.</v>
      </c>
      <c r="D274" s="89">
        <v>45100</v>
      </c>
      <c r="E274" s="89">
        <v>46014</v>
      </c>
      <c r="F274" s="59" t="s">
        <v>531</v>
      </c>
      <c r="G274" s="57" t="s">
        <v>532</v>
      </c>
      <c r="H274" s="63" t="s">
        <v>802</v>
      </c>
      <c r="I274" s="6" t="s">
        <v>439</v>
      </c>
      <c r="J274" s="12" t="str">
        <f t="shared" si="35"/>
        <v>VALL_MS3_IND4</v>
      </c>
      <c r="K274" s="62" t="s">
        <v>441</v>
      </c>
      <c r="L274" s="71"/>
      <c r="M274" s="71"/>
      <c r="N274" s="71"/>
      <c r="O274" s="62" t="s">
        <v>441</v>
      </c>
      <c r="P274" s="85"/>
    </row>
    <row r="275" spans="1:16" ht="43.5">
      <c r="A275" s="5" t="s">
        <v>336</v>
      </c>
      <c r="B275" s="5" t="str">
        <f>IF(A275&gt;0,VLOOKUP(A275,' 2_Measures'!$B$3:$K$62,2,0),"-")</f>
        <v>MS1: Multimodal hubs</v>
      </c>
      <c r="C275" s="12" t="str">
        <f>IF(A275&gt;0,VLOOKUP(A275,'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75" s="89">
        <v>45100</v>
      </c>
      <c r="E275" s="89">
        <v>46014</v>
      </c>
      <c r="F275" s="59" t="s">
        <v>531</v>
      </c>
      <c r="G275" s="57" t="s">
        <v>532</v>
      </c>
      <c r="H275" s="63" t="s">
        <v>802</v>
      </c>
      <c r="I275" s="6" t="s">
        <v>439</v>
      </c>
      <c r="J275" s="12" t="str">
        <f t="shared" si="35"/>
        <v>VALL_MS4_IND4</v>
      </c>
      <c r="K275" s="62" t="s">
        <v>441</v>
      </c>
      <c r="L275" s="71"/>
      <c r="M275" s="71"/>
      <c r="N275" s="71"/>
      <c r="O275" s="62" t="s">
        <v>441</v>
      </c>
      <c r="P275" s="85"/>
    </row>
    <row r="276" spans="1:16" ht="145">
      <c r="A276" s="5" t="s">
        <v>319</v>
      </c>
      <c r="B276" s="5" t="str">
        <f>IF(A276&gt;0,VLOOKUP(A276,' 2_Measures'!$B$3:$K$62,2,0),"-")</f>
        <v>MS13: Traffic management</v>
      </c>
      <c r="C276" s="12" t="str">
        <f>IF(A276&gt;0,VLOOKUP(A276,' 2_Measures'!$B$3:$K$62,3,0),"-")</f>
        <v>One of the key priorities for the city of Valladolid is to ensure the coexistence between all modes of transport, gather all the routes and traffic data to ensure and implement a comprehensive mobility plan and traffic model that prioritizes PT and has the aim of:
1. Managing incidents for traffic congestion
2. Coordinating mobility and land use policies
3. Implementing a traffic light regulation subsystem
4. Checking the traffic conditions in real time
The traffic management measure also include:
• Analysis Smart parking management (this is measure VALL_MS3)</v>
      </c>
      <c r="D276" s="89">
        <v>45100</v>
      </c>
      <c r="E276" s="89">
        <v>46014</v>
      </c>
      <c r="F276" s="71" t="s">
        <v>458</v>
      </c>
      <c r="G276" s="57" t="s">
        <v>459</v>
      </c>
      <c r="H276" s="65" t="s">
        <v>805</v>
      </c>
      <c r="I276" s="6" t="s">
        <v>461</v>
      </c>
      <c r="J276" s="12" t="str">
        <f t="shared" si="35"/>
        <v>VALL_MS1_IND6</v>
      </c>
      <c r="K276" s="72" t="s">
        <v>806</v>
      </c>
      <c r="L276" s="133"/>
      <c r="M276" s="133"/>
      <c r="N276" s="133"/>
      <c r="O276" s="72" t="s">
        <v>807</v>
      </c>
      <c r="P276" s="85"/>
    </row>
    <row r="277" spans="1:16" ht="72.5">
      <c r="A277" s="5" t="s">
        <v>330</v>
      </c>
      <c r="B277" s="5" t="str">
        <f>IF(A277&gt;0,VLOOKUP(A277,' 2_Measures'!$B$3:$K$62,2,0),"-")</f>
        <v xml:space="preserve">MS12: Smart parking management </v>
      </c>
      <c r="C277" s="12" t="str">
        <f>IF(A277&gt;0,VLOOKUP(A277,' 2_Measures'!$B$3:$K$62,3,0),"-")</f>
        <v>Management of park-and-ride car parks with the aim of encouraging access to the city center by public transport, bicycle or on foot. Carrying out occupancy forecasts, reservations, tariffs or preferential management for users of public transport or bicycles.</v>
      </c>
      <c r="D277" s="89">
        <v>45100</v>
      </c>
      <c r="E277" s="89">
        <v>46014</v>
      </c>
      <c r="F277" s="71" t="s">
        <v>458</v>
      </c>
      <c r="G277" s="57" t="s">
        <v>459</v>
      </c>
      <c r="H277" s="65" t="s">
        <v>805</v>
      </c>
      <c r="I277" s="6" t="s">
        <v>461</v>
      </c>
      <c r="J277" s="12" t="str">
        <f t="shared" si="35"/>
        <v>VALL_MS3_IND6</v>
      </c>
      <c r="K277" s="62" t="s">
        <v>441</v>
      </c>
      <c r="L277" s="133"/>
      <c r="M277" s="133"/>
      <c r="N277" s="133"/>
      <c r="O277" s="62" t="s">
        <v>441</v>
      </c>
      <c r="P277" s="85"/>
    </row>
    <row r="278" spans="1:16" ht="72.5">
      <c r="A278" s="5" t="s">
        <v>336</v>
      </c>
      <c r="B278" s="5" t="str">
        <f>IF(A278&gt;0,VLOOKUP(A278,' 2_Measures'!$B$3:$K$62,2,0),"-")</f>
        <v>MS1: Multimodal hubs</v>
      </c>
      <c r="C278" s="12" t="str">
        <f>IF(A278&gt;0,VLOOKUP(A278,'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78" s="89">
        <v>45100</v>
      </c>
      <c r="E278" s="89">
        <v>46014</v>
      </c>
      <c r="F278" s="71" t="s">
        <v>458</v>
      </c>
      <c r="G278" s="57" t="s">
        <v>459</v>
      </c>
      <c r="H278" s="65" t="s">
        <v>805</v>
      </c>
      <c r="I278" s="6" t="s">
        <v>461</v>
      </c>
      <c r="J278" s="12" t="str">
        <f t="shared" si="35"/>
        <v>VALL_MS4_IND6</v>
      </c>
      <c r="K278" s="62" t="s">
        <v>441</v>
      </c>
      <c r="L278" s="133"/>
      <c r="M278" s="133"/>
      <c r="N278" s="133"/>
      <c r="O278" s="62" t="s">
        <v>441</v>
      </c>
      <c r="P278" s="85"/>
    </row>
    <row r="279" spans="1:16" ht="145">
      <c r="A279" s="5" t="s">
        <v>319</v>
      </c>
      <c r="B279" s="5" t="s">
        <v>320</v>
      </c>
      <c r="C279" s="12" t="s">
        <v>321</v>
      </c>
      <c r="D279" s="89">
        <v>45100</v>
      </c>
      <c r="E279" s="89">
        <v>46014</v>
      </c>
      <c r="F279" s="71" t="s">
        <v>536</v>
      </c>
      <c r="G279" s="57" t="s">
        <v>537</v>
      </c>
      <c r="H279" s="190" t="s">
        <v>808</v>
      </c>
      <c r="I279" s="6" t="s">
        <v>539</v>
      </c>
      <c r="J279" s="12" t="s">
        <v>809</v>
      </c>
      <c r="K279" s="62" t="s">
        <v>810</v>
      </c>
      <c r="L279" s="133"/>
      <c r="M279" s="133"/>
      <c r="N279" s="133"/>
      <c r="O279" s="62" t="s">
        <v>811</v>
      </c>
      <c r="P279" s="85"/>
    </row>
    <row r="280" spans="1:16" ht="72.5">
      <c r="A280" s="5" t="s">
        <v>324</v>
      </c>
      <c r="B280" s="5" t="s">
        <v>209</v>
      </c>
      <c r="C280" s="12" t="s">
        <v>325</v>
      </c>
      <c r="D280" s="89">
        <v>45100</v>
      </c>
      <c r="E280" s="89">
        <v>46014</v>
      </c>
      <c r="F280" s="71" t="s">
        <v>536</v>
      </c>
      <c r="G280" s="57" t="s">
        <v>537</v>
      </c>
      <c r="H280" s="190" t="s">
        <v>808</v>
      </c>
      <c r="I280" s="6" t="s">
        <v>539</v>
      </c>
      <c r="J280" s="12" t="s">
        <v>812</v>
      </c>
      <c r="K280" s="62" t="s">
        <v>813</v>
      </c>
      <c r="L280" s="133"/>
      <c r="M280" s="133"/>
      <c r="N280" s="133"/>
      <c r="O280" s="62" t="s">
        <v>813</v>
      </c>
      <c r="P280" s="85"/>
    </row>
    <row r="281" spans="1:16" ht="72.5">
      <c r="A281" s="5" t="s">
        <v>330</v>
      </c>
      <c r="B281" s="5" t="s">
        <v>331</v>
      </c>
      <c r="C281" s="12" t="s">
        <v>332</v>
      </c>
      <c r="D281" s="89">
        <v>45100</v>
      </c>
      <c r="E281" s="89">
        <v>46014</v>
      </c>
      <c r="F281" s="71" t="s">
        <v>536</v>
      </c>
      <c r="G281" s="57" t="s">
        <v>537</v>
      </c>
      <c r="H281" s="190" t="s">
        <v>808</v>
      </c>
      <c r="I281" s="6" t="s">
        <v>539</v>
      </c>
      <c r="J281" s="12" t="s">
        <v>814</v>
      </c>
      <c r="K281" s="62" t="s">
        <v>813</v>
      </c>
      <c r="L281" s="133"/>
      <c r="M281" s="133"/>
      <c r="N281" s="133"/>
      <c r="O281" s="62" t="s">
        <v>813</v>
      </c>
      <c r="P281" s="85"/>
    </row>
    <row r="282" spans="1:16" ht="72.5">
      <c r="A282" s="5" t="s">
        <v>336</v>
      </c>
      <c r="B282" s="5" t="s">
        <v>337</v>
      </c>
      <c r="C282" s="12" t="s">
        <v>338</v>
      </c>
      <c r="D282" s="89">
        <v>45100</v>
      </c>
      <c r="E282" s="89">
        <v>46014</v>
      </c>
      <c r="F282" s="71" t="s">
        <v>536</v>
      </c>
      <c r="G282" s="57" t="s">
        <v>537</v>
      </c>
      <c r="H282" s="190" t="s">
        <v>808</v>
      </c>
      <c r="I282" s="6" t="s">
        <v>539</v>
      </c>
      <c r="J282" s="12" t="s">
        <v>815</v>
      </c>
      <c r="K282" s="62" t="s">
        <v>813</v>
      </c>
      <c r="L282" s="133"/>
      <c r="M282" s="133"/>
      <c r="N282" s="133"/>
      <c r="O282" s="62" t="s">
        <v>813</v>
      </c>
      <c r="P282" s="85"/>
    </row>
    <row r="283" spans="1:16" ht="72.5">
      <c r="A283" s="5" t="s">
        <v>340</v>
      </c>
      <c r="B283" s="5" t="s">
        <v>299</v>
      </c>
      <c r="C283" s="12" t="s">
        <v>341</v>
      </c>
      <c r="D283" s="89">
        <v>45100</v>
      </c>
      <c r="E283" s="89">
        <v>46014</v>
      </c>
      <c r="F283" s="71" t="s">
        <v>536</v>
      </c>
      <c r="G283" s="57" t="s">
        <v>537</v>
      </c>
      <c r="H283" s="190" t="s">
        <v>808</v>
      </c>
      <c r="I283" s="6" t="s">
        <v>539</v>
      </c>
      <c r="J283" s="12" t="s">
        <v>816</v>
      </c>
      <c r="K283" s="62" t="s">
        <v>813</v>
      </c>
      <c r="L283" s="133"/>
      <c r="M283" s="133"/>
      <c r="N283" s="133"/>
      <c r="O283" s="62" t="s">
        <v>813</v>
      </c>
      <c r="P283" s="85"/>
    </row>
    <row r="284" spans="1:16" ht="145">
      <c r="A284" s="5" t="s">
        <v>319</v>
      </c>
      <c r="B284" s="5" t="str">
        <f>IF(A284&gt;0,VLOOKUP(A284,' 2_Measures'!$B$3:$K$62,2,0),"-")</f>
        <v>MS13: Traffic management</v>
      </c>
      <c r="C284" s="12" t="str">
        <f>IF(A284&gt;0,VLOOKUP(A284,' 2_Measures'!$B$3:$K$62,3,0),"-")</f>
        <v>One of the key priorities for the city of Valladolid is to ensure the coexistence between all modes of transport, gather all the routes and traffic data to ensure and implement a comprehensive mobility plan and traffic model that prioritizes PT and has the aim of:
1. Managing incidents for traffic congestion
2. Coordinating mobility and land use policies
3. Implementing a traffic light regulation subsystem
4. Checking the traffic conditions in real time
The traffic management measure also include:
• Analysis Smart parking management (this is measure VALL_MS3)</v>
      </c>
      <c r="D284" s="89">
        <v>45100</v>
      </c>
      <c r="E284" s="89">
        <v>46014</v>
      </c>
      <c r="F284" s="71" t="s">
        <v>590</v>
      </c>
      <c r="G284" s="57" t="s">
        <v>591</v>
      </c>
      <c r="H284" s="65" t="s">
        <v>817</v>
      </c>
      <c r="I284" s="6" t="s">
        <v>593</v>
      </c>
      <c r="J284" s="12" t="str">
        <f t="shared" si="35"/>
        <v>VALL_MS1_IND8</v>
      </c>
      <c r="K284" s="74" t="s">
        <v>818</v>
      </c>
      <c r="L284" s="71"/>
      <c r="M284" s="71"/>
      <c r="N284" s="71"/>
      <c r="O284" s="72" t="s">
        <v>819</v>
      </c>
      <c r="P284" s="85"/>
    </row>
    <row r="285" spans="1:16" ht="72.5">
      <c r="A285" s="5" t="s">
        <v>330</v>
      </c>
      <c r="B285" s="5" t="str">
        <f>IF(A285&gt;0,VLOOKUP(A285,' 2_Measures'!$B$3:$K$62,2,0),"-")</f>
        <v xml:space="preserve">MS12: Smart parking management </v>
      </c>
      <c r="C285" s="12" t="str">
        <f>IF(A285&gt;0,VLOOKUP(A285,' 2_Measures'!$B$3:$K$62,3,0),"-")</f>
        <v>Management of park-and-ride car parks with the aim of encouraging access to the city center by public transport, bicycle or on foot. Carrying out occupancy forecasts, reservations, tariffs or preferential management for users of public transport or bicycles.</v>
      </c>
      <c r="D285" s="89">
        <v>45100</v>
      </c>
      <c r="E285" s="89">
        <v>46014</v>
      </c>
      <c r="F285" s="71" t="s">
        <v>590</v>
      </c>
      <c r="G285" s="57" t="s">
        <v>591</v>
      </c>
      <c r="H285" s="65" t="s">
        <v>817</v>
      </c>
      <c r="I285" s="6" t="s">
        <v>593</v>
      </c>
      <c r="J285" s="12" t="str">
        <f t="shared" si="35"/>
        <v>VALL_MS3_IND8</v>
      </c>
      <c r="K285" s="62" t="s">
        <v>441</v>
      </c>
      <c r="L285" s="71"/>
      <c r="M285" s="71"/>
      <c r="N285" s="71"/>
      <c r="O285" s="62" t="s">
        <v>441</v>
      </c>
      <c r="P285" s="85"/>
    </row>
    <row r="286" spans="1:16" ht="72.5">
      <c r="A286" s="5" t="s">
        <v>336</v>
      </c>
      <c r="B286" s="5" t="str">
        <f>IF(A286&gt;0,VLOOKUP(A286,' 2_Measures'!$B$3:$K$62,2,0),"-")</f>
        <v>MS1: Multimodal hubs</v>
      </c>
      <c r="C286" s="12" t="str">
        <f>IF(A286&gt;0,VLOOKUP(A286,'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86" s="89">
        <v>45100</v>
      </c>
      <c r="E286" s="89">
        <v>46014</v>
      </c>
      <c r="F286" s="71" t="s">
        <v>590</v>
      </c>
      <c r="G286" s="57" t="s">
        <v>591</v>
      </c>
      <c r="H286" s="65" t="s">
        <v>817</v>
      </c>
      <c r="I286" s="6" t="s">
        <v>593</v>
      </c>
      <c r="J286" s="12" t="str">
        <f t="shared" si="35"/>
        <v>VALL_MS4_IND8</v>
      </c>
      <c r="K286" s="62" t="s">
        <v>441</v>
      </c>
      <c r="L286" s="71"/>
      <c r="M286" s="71"/>
      <c r="N286" s="71"/>
      <c r="O286" s="62" t="s">
        <v>441</v>
      </c>
      <c r="P286" s="85"/>
    </row>
    <row r="287" spans="1:16" ht="58">
      <c r="A287" s="5" t="s">
        <v>324</v>
      </c>
      <c r="B287" s="5" t="s">
        <v>209</v>
      </c>
      <c r="C287" s="12" t="s">
        <v>325</v>
      </c>
      <c r="D287" s="89">
        <v>45100</v>
      </c>
      <c r="E287" s="89">
        <v>46014</v>
      </c>
      <c r="F287" s="71" t="s">
        <v>596</v>
      </c>
      <c r="G287" s="57" t="s">
        <v>597</v>
      </c>
      <c r="H287" s="190" t="s">
        <v>820</v>
      </c>
      <c r="I287" s="6" t="s">
        <v>498</v>
      </c>
      <c r="J287" s="12" t="s">
        <v>821</v>
      </c>
      <c r="K287" s="62" t="s">
        <v>822</v>
      </c>
      <c r="L287" s="71"/>
      <c r="M287" s="71"/>
      <c r="N287" s="71"/>
      <c r="O287" s="62" t="s">
        <v>823</v>
      </c>
      <c r="P287" s="85"/>
    </row>
    <row r="288" spans="1:16" ht="43.5">
      <c r="A288" s="5" t="s">
        <v>336</v>
      </c>
      <c r="B288" s="5" t="s">
        <v>337</v>
      </c>
      <c r="C288" s="12" t="s">
        <v>338</v>
      </c>
      <c r="D288" s="89">
        <v>45100</v>
      </c>
      <c r="E288" s="89">
        <v>46014</v>
      </c>
      <c r="F288" s="71" t="s">
        <v>596</v>
      </c>
      <c r="G288" s="57" t="s">
        <v>597</v>
      </c>
      <c r="H288" s="190" t="s">
        <v>820</v>
      </c>
      <c r="I288" s="6" t="s">
        <v>498</v>
      </c>
      <c r="J288" s="12" t="s">
        <v>824</v>
      </c>
      <c r="K288" s="62" t="s">
        <v>813</v>
      </c>
      <c r="L288" s="71"/>
      <c r="M288" s="71"/>
      <c r="N288" s="71"/>
      <c r="O288" s="62" t="s">
        <v>813</v>
      </c>
      <c r="P288" s="85"/>
    </row>
    <row r="289" spans="1:19" ht="72.5">
      <c r="A289" s="5" t="s">
        <v>324</v>
      </c>
      <c r="B289" s="5" t="s">
        <v>209</v>
      </c>
      <c r="C289" s="12" t="s">
        <v>325</v>
      </c>
      <c r="D289" s="89">
        <v>45100</v>
      </c>
      <c r="E289" s="89">
        <v>46014</v>
      </c>
      <c r="F289" s="71" t="s">
        <v>602</v>
      </c>
      <c r="G289" s="57" t="s">
        <v>603</v>
      </c>
      <c r="H289" s="190" t="s">
        <v>825</v>
      </c>
      <c r="I289" s="6" t="s">
        <v>498</v>
      </c>
      <c r="J289" s="12" t="s">
        <v>826</v>
      </c>
      <c r="K289" s="62" t="s">
        <v>827</v>
      </c>
      <c r="L289" s="71"/>
      <c r="M289" s="71"/>
      <c r="N289" s="71"/>
      <c r="O289" s="62" t="s">
        <v>828</v>
      </c>
      <c r="P289" s="85"/>
    </row>
    <row r="290" spans="1:19" ht="72.5">
      <c r="A290" s="5" t="s">
        <v>336</v>
      </c>
      <c r="B290" s="5" t="s">
        <v>337</v>
      </c>
      <c r="C290" s="12" t="s">
        <v>338</v>
      </c>
      <c r="D290" s="89">
        <v>45100</v>
      </c>
      <c r="E290" s="89">
        <v>46014</v>
      </c>
      <c r="F290" s="71" t="s">
        <v>602</v>
      </c>
      <c r="G290" s="57" t="s">
        <v>603</v>
      </c>
      <c r="H290" s="190" t="s">
        <v>825</v>
      </c>
      <c r="I290" s="6" t="s">
        <v>498</v>
      </c>
      <c r="J290" s="12" t="s">
        <v>829</v>
      </c>
      <c r="K290" s="62" t="s">
        <v>813</v>
      </c>
      <c r="L290" s="71"/>
      <c r="M290" s="71"/>
      <c r="N290" s="71"/>
      <c r="O290" s="62" t="s">
        <v>813</v>
      </c>
      <c r="P290" s="85"/>
    </row>
    <row r="291" spans="1:19" ht="87">
      <c r="A291" s="5" t="s">
        <v>324</v>
      </c>
      <c r="B291" s="5" t="str">
        <f>IF(A291&gt;0,VLOOKUP(A291,' 2_Measures'!$B$3:$K$62,2,0),"-")</f>
        <v>MS9: Citizen Mobility App</v>
      </c>
      <c r="C291" s="12" t="str">
        <f>IF(A291&gt;0,VLOOKUP(A291,' 2_Measures'!$B$3:$K$62,3,0),"-")</f>
        <v xml:space="preserve">PARKIBICI APP update with focus on usability, ease and improvement in access management, entry and exit counts, and pricing study for its promotion and using Citizen APP for exchange information with citizens and to receive feedback </v>
      </c>
      <c r="D291" s="89">
        <v>45100</v>
      </c>
      <c r="E291" s="89">
        <v>46014</v>
      </c>
      <c r="F291" s="71" t="s">
        <v>830</v>
      </c>
      <c r="G291" s="61" t="s">
        <v>831</v>
      </c>
      <c r="H291" s="191" t="s">
        <v>832</v>
      </c>
      <c r="I291" s="6" t="s">
        <v>498</v>
      </c>
      <c r="J291" s="12" t="str">
        <f t="shared" ref="J291:J299" si="36">CONCATENATE(A291,"_",F291)</f>
        <v>VALL_MS2_IND12</v>
      </c>
      <c r="K291" s="72" t="s">
        <v>833</v>
      </c>
      <c r="L291" s="71"/>
      <c r="M291" s="71"/>
      <c r="N291" s="71"/>
      <c r="O291" s="149">
        <v>5.0000000000000001E-3</v>
      </c>
      <c r="P291" s="85"/>
    </row>
    <row r="292" spans="1:19" ht="87">
      <c r="A292" s="5" t="s">
        <v>336</v>
      </c>
      <c r="B292" s="5" t="str">
        <f>IF(A292&gt;0,VLOOKUP(A292,' 2_Measures'!$B$3:$K$62,2,0),"-")</f>
        <v>MS1: Multimodal hubs</v>
      </c>
      <c r="C292" s="12" t="str">
        <f>IF(A292&gt;0,VLOOKUP(A292,'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92" s="89">
        <v>45100</v>
      </c>
      <c r="E292" s="89">
        <v>46014</v>
      </c>
      <c r="F292" s="71" t="s">
        <v>830</v>
      </c>
      <c r="G292" s="61" t="s">
        <v>831</v>
      </c>
      <c r="H292" s="191" t="s">
        <v>832</v>
      </c>
      <c r="I292" s="6" t="s">
        <v>498</v>
      </c>
      <c r="J292" s="12" t="str">
        <f t="shared" si="36"/>
        <v>VALL_MS4_IND12</v>
      </c>
      <c r="K292" s="62" t="s">
        <v>441</v>
      </c>
      <c r="L292" s="71"/>
      <c r="M292" s="71"/>
      <c r="N292" s="71"/>
      <c r="O292" s="62" t="s">
        <v>441</v>
      </c>
      <c r="P292" s="85"/>
    </row>
    <row r="293" spans="1:19" ht="145">
      <c r="A293" s="5" t="s">
        <v>336</v>
      </c>
      <c r="B293" s="5" t="s">
        <v>337</v>
      </c>
      <c r="C293" s="12" t="s">
        <v>338</v>
      </c>
      <c r="D293" s="89">
        <v>45100</v>
      </c>
      <c r="E293" s="89">
        <v>46014</v>
      </c>
      <c r="F293" s="71" t="s">
        <v>834</v>
      </c>
      <c r="G293" s="61" t="s">
        <v>835</v>
      </c>
      <c r="H293" s="64" t="s">
        <v>836</v>
      </c>
      <c r="I293" s="6" t="s">
        <v>498</v>
      </c>
      <c r="J293" s="12" t="s">
        <v>837</v>
      </c>
      <c r="K293" s="62" t="s">
        <v>838</v>
      </c>
      <c r="L293" s="71"/>
      <c r="M293" s="71"/>
      <c r="N293" s="71"/>
      <c r="O293" s="62" t="s">
        <v>839</v>
      </c>
      <c r="P293" s="85"/>
    </row>
    <row r="294" spans="1:19" ht="58">
      <c r="A294" s="5" t="s">
        <v>336</v>
      </c>
      <c r="B294" s="5" t="str">
        <f>IF(A294&gt;0,VLOOKUP(A294,' 2_Measures'!$B$3:$K$62,2,0),"-")</f>
        <v>MS1: Multimodal hubs</v>
      </c>
      <c r="C294" s="12" t="str">
        <f>IF(A294&gt;0,VLOOKUP(A294,'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94" s="89">
        <v>45100</v>
      </c>
      <c r="E294" s="89">
        <v>46014</v>
      </c>
      <c r="F294" s="71" t="s">
        <v>678</v>
      </c>
      <c r="G294" s="61" t="s">
        <v>679</v>
      </c>
      <c r="H294" s="64" t="s">
        <v>840</v>
      </c>
      <c r="I294" s="6" t="s">
        <v>473</v>
      </c>
      <c r="J294" s="12" t="str">
        <f t="shared" si="36"/>
        <v>VALL_MS4_IND23</v>
      </c>
      <c r="K294" s="74" t="s">
        <v>841</v>
      </c>
      <c r="L294" s="71"/>
      <c r="M294" s="71"/>
      <c r="N294" s="71"/>
      <c r="O294" s="74" t="s">
        <v>842</v>
      </c>
      <c r="P294" s="85"/>
    </row>
    <row r="295" spans="1:19" ht="43.5">
      <c r="A295" s="5" t="s">
        <v>336</v>
      </c>
      <c r="B295" s="5" t="str">
        <f>IF(A295&gt;0,VLOOKUP(A295,' 2_Measures'!$B$3:$K$62,2,0),"-")</f>
        <v>MS1: Multimodal hubs</v>
      </c>
      <c r="C295" s="12" t="str">
        <f>IF(A295&gt;0,VLOOKUP(A295,'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95" s="89">
        <v>45100</v>
      </c>
      <c r="E295" s="89">
        <v>46014</v>
      </c>
      <c r="F295" s="71" t="s">
        <v>470</v>
      </c>
      <c r="G295" s="61" t="s">
        <v>471</v>
      </c>
      <c r="H295" s="64" t="s">
        <v>843</v>
      </c>
      <c r="I295" s="6" t="s">
        <v>473</v>
      </c>
      <c r="J295" s="12" t="str">
        <f t="shared" si="36"/>
        <v>VALL_MS4_IND24</v>
      </c>
      <c r="K295" s="74" t="s">
        <v>844</v>
      </c>
      <c r="L295" s="71"/>
      <c r="M295" s="71"/>
      <c r="N295" s="71"/>
      <c r="O295" s="74" t="s">
        <v>845</v>
      </c>
      <c r="P295" s="85"/>
    </row>
    <row r="296" spans="1:19" ht="43.5">
      <c r="A296" s="5" t="s">
        <v>336</v>
      </c>
      <c r="B296" s="5" t="str">
        <f>IF(A296&gt;0,VLOOKUP(A296,' 2_Measures'!$B$3:$K$62,2,0),"-")</f>
        <v>MS1: Multimodal hubs</v>
      </c>
      <c r="C296" s="12" t="str">
        <f>IF(A296&gt;0,VLOOKUP(A296,'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96" s="89">
        <v>45100</v>
      </c>
      <c r="E296" s="89">
        <v>46014</v>
      </c>
      <c r="F296" s="71" t="s">
        <v>476</v>
      </c>
      <c r="G296" s="67" t="s">
        <v>477</v>
      </c>
      <c r="H296" s="73" t="s">
        <v>846</v>
      </c>
      <c r="I296" s="6" t="s">
        <v>473</v>
      </c>
      <c r="J296" s="12" t="str">
        <f t="shared" si="36"/>
        <v>VALL_MS4_IND25a</v>
      </c>
      <c r="K296" s="74" t="s">
        <v>847</v>
      </c>
      <c r="L296" s="71"/>
      <c r="M296" s="71"/>
      <c r="N296" s="71"/>
      <c r="O296" s="74" t="s">
        <v>848</v>
      </c>
      <c r="P296" s="85"/>
    </row>
    <row r="297" spans="1:19" ht="58">
      <c r="A297" s="5" t="s">
        <v>336</v>
      </c>
      <c r="B297" s="5" t="str">
        <f>IF(A297&gt;0,VLOOKUP(A297,' 2_Measures'!$B$3:$K$62,2,0),"-")</f>
        <v>MS1: Multimodal hubs</v>
      </c>
      <c r="C297" s="12" t="str">
        <f>IF(A297&gt;0,VLOOKUP(A297,'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97" s="89">
        <v>45100</v>
      </c>
      <c r="E297" s="89">
        <v>46014</v>
      </c>
      <c r="F297" s="71" t="s">
        <v>491</v>
      </c>
      <c r="G297" s="57" t="s">
        <v>492</v>
      </c>
      <c r="H297" s="63" t="s">
        <v>493</v>
      </c>
      <c r="I297" s="6" t="s">
        <v>494</v>
      </c>
      <c r="J297" s="12" t="str">
        <f t="shared" si="36"/>
        <v>VALL_MS4_IND45</v>
      </c>
      <c r="K297" s="71">
        <v>0</v>
      </c>
      <c r="L297" s="71"/>
      <c r="M297" s="71"/>
      <c r="N297" s="71"/>
      <c r="O297" s="122">
        <v>2</v>
      </c>
      <c r="P297" s="85"/>
    </row>
    <row r="298" spans="1:19" ht="58">
      <c r="A298" s="5" t="s">
        <v>336</v>
      </c>
      <c r="B298" s="5" t="str">
        <f>IF(A298&gt;0,VLOOKUP(A298,' 2_Measures'!$B$3:$K$62,2,0),"-")</f>
        <v>MS1: Multimodal hubs</v>
      </c>
      <c r="C298" s="12" t="str">
        <f>IF(A298&gt;0,VLOOKUP(A298,' 2_Measures'!$B$3:$K$62,3,0),"-")</f>
        <v xml:space="preserve">Intermodal HUB or delivery interchange with the management of cargo bicycles for courier or parcel delivery in the city center.  Study and implementation of combined ticketing.  Improvement of the planning algorithm: with full information on public transport for improvement and optimization.  Improve management services in the city center. </v>
      </c>
      <c r="D298" s="89">
        <v>45100</v>
      </c>
      <c r="E298" s="89">
        <v>46014</v>
      </c>
      <c r="F298" s="71" t="s">
        <v>709</v>
      </c>
      <c r="G298" s="63" t="s">
        <v>710</v>
      </c>
      <c r="H298" s="65" t="s">
        <v>849</v>
      </c>
      <c r="I298" s="6" t="s">
        <v>494</v>
      </c>
      <c r="J298" s="12" t="str">
        <f t="shared" si="36"/>
        <v>VALL_MS4_IND46</v>
      </c>
      <c r="K298" s="72" t="s">
        <v>850</v>
      </c>
      <c r="L298" s="71"/>
      <c r="M298" s="71"/>
      <c r="N298" s="71"/>
      <c r="O298" s="72" t="s">
        <v>851</v>
      </c>
      <c r="P298" s="85"/>
    </row>
    <row r="299" spans="1:19" ht="58">
      <c r="A299" s="5" t="s">
        <v>324</v>
      </c>
      <c r="B299" s="5" t="str">
        <f>IF(A299&gt;0,VLOOKUP(A299,' 2_Measures'!$B$3:$K$62,2,0),"-")</f>
        <v>MS9: Citizen Mobility App</v>
      </c>
      <c r="C299" s="12" t="str">
        <f>IF(A299&gt;0,VLOOKUP(A299,' 2_Measures'!$B$3:$K$62,3,0),"-")</f>
        <v xml:space="preserve">PARKIBICI APP update with focus on usability, ease and improvement in access management, entry and exit counts, and pricing study for its promotion and using Citizen APP for exchange information with citizens and to receive feedback </v>
      </c>
      <c r="D299" s="89">
        <v>45100</v>
      </c>
      <c r="E299" s="89">
        <v>46014</v>
      </c>
      <c r="F299" s="71" t="s">
        <v>568</v>
      </c>
      <c r="G299" s="62" t="s">
        <v>569</v>
      </c>
      <c r="H299" s="62" t="s">
        <v>570</v>
      </c>
      <c r="I299" s="6" t="s">
        <v>473</v>
      </c>
      <c r="J299" s="12" t="str">
        <f t="shared" si="36"/>
        <v>VALL_MS2_IND59</v>
      </c>
      <c r="K299" s="62" t="s">
        <v>852</v>
      </c>
      <c r="L299" s="62"/>
      <c r="M299" s="62"/>
      <c r="N299" s="62"/>
      <c r="O299" s="62" t="s">
        <v>642</v>
      </c>
      <c r="P299" s="85"/>
    </row>
    <row r="300" spans="1:19" ht="116">
      <c r="A300" s="5" t="s">
        <v>343</v>
      </c>
      <c r="B300" s="5" t="str">
        <f>IF(A300&gt;0,VLOOKUP(A300,' 2_Measures'!$B$3:$K$62,2,0),"-")</f>
        <v>MS11: Cargo-bikes renting service</v>
      </c>
      <c r="C300" s="12" t="str">
        <f>IF(A300&gt;0,VLOOKUP(A300,' 2_Measures'!$B$3:$K$62,3,0),"-")</f>
        <v>Valladolid will launch a cargo-bike sharing system with the following features:
•	Customer app, where citizens can book the bikes, unlock them, and pay for the services
•	Employee app, where the ground operations team can change the statuses of the bikes for maintenance.
•	Business management dashboard, where the city can set up the pricing, parking zones, no parking zones, and other general rules that apply to the cargo-bike sharing
The cargo-bike solution will help citizens choose a greener and more sustainable mode of transportation for their everyday hauling needs and short-distance family trips, as many cargo bikes are equipped with seats for children.</v>
      </c>
      <c r="D300" s="132">
        <v>45100</v>
      </c>
      <c r="E300" s="132">
        <v>46014</v>
      </c>
      <c r="F300" s="186" t="s">
        <v>853</v>
      </c>
      <c r="G300" s="74" t="s">
        <v>854</v>
      </c>
      <c r="H300" s="78" t="s">
        <v>855</v>
      </c>
      <c r="I300" s="187" t="s">
        <v>473</v>
      </c>
      <c r="J300" s="12" t="str">
        <f>CONCATENATE(A300,"_",F300)</f>
        <v>VALL_MS6_IND62</v>
      </c>
      <c r="K300" s="142" t="s">
        <v>856</v>
      </c>
      <c r="L300" s="74"/>
      <c r="M300" s="74"/>
      <c r="N300" s="74"/>
      <c r="O300" s="142" t="s">
        <v>857</v>
      </c>
      <c r="P300" s="188"/>
      <c r="Q300" s="189"/>
      <c r="R300" s="189"/>
      <c r="S300" s="189"/>
    </row>
    <row r="301" spans="1:19">
      <c r="A301" s="85"/>
      <c r="B301" s="6"/>
      <c r="C301" s="59"/>
      <c r="D301" s="91"/>
      <c r="E301" s="91"/>
      <c r="F301" s="71"/>
      <c r="G301" s="68"/>
      <c r="H301" s="68"/>
      <c r="I301" s="85"/>
      <c r="J301" s="85"/>
      <c r="K301" s="71"/>
      <c r="L301" s="71"/>
      <c r="M301" s="71"/>
      <c r="N301" s="71"/>
      <c r="O301" s="71"/>
      <c r="P301" s="85"/>
    </row>
    <row r="302" spans="1:19" ht="116">
      <c r="A302" s="5" t="s">
        <v>365</v>
      </c>
      <c r="B302" s="5" t="str">
        <f>IF(A302&gt;0,VLOOKUP(A302,' 2_Measures'!$B$3:$K$62,2,0),"-")</f>
        <v>MS2: Real-time information for passengers</v>
      </c>
      <c r="C302" s="12" t="str">
        <f>IF(A302&gt;0,VLOOKUP(A302,' 2_Measures'!$B$3:$K$62,3,0),"-")</f>
        <v>Installed digital screens in public shopping malls to enable passengers to see in real time when the next bus arrives and possible delays.</v>
      </c>
      <c r="D302" s="89">
        <v>45100</v>
      </c>
      <c r="E302" s="89">
        <v>46014</v>
      </c>
      <c r="F302" s="71" t="s">
        <v>436</v>
      </c>
      <c r="G302" s="57" t="s">
        <v>437</v>
      </c>
      <c r="H302" s="57" t="s">
        <v>858</v>
      </c>
      <c r="I302" s="6" t="s">
        <v>439</v>
      </c>
      <c r="J302" s="12" t="str">
        <f t="shared" ref="J302:J321" si="37">CONCATENATE(A302,"_",F302)</f>
        <v>ZILI_MS1_IND1</v>
      </c>
      <c r="K302" s="165" t="s">
        <v>859</v>
      </c>
      <c r="L302" s="71"/>
      <c r="M302" s="71"/>
      <c r="N302" s="71"/>
      <c r="O302" s="165">
        <v>0.30599999999999999</v>
      </c>
      <c r="P302" s="85"/>
    </row>
    <row r="303" spans="1:19" ht="116">
      <c r="A303" s="5" t="s">
        <v>370</v>
      </c>
      <c r="B303" s="5" t="str">
        <f>IF(A303&gt;0,VLOOKUP(A303,' 2_Measures'!$B$3:$K$62,2,0),"-")</f>
        <v>MS3: Multimodal journey planner app</v>
      </c>
      <c r="C303" s="12" t="str">
        <f>IF(A303&gt;0,VLOOKUP(A303,'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03" s="89">
        <v>45100</v>
      </c>
      <c r="E303" s="89">
        <v>46014</v>
      </c>
      <c r="F303" s="71" t="s">
        <v>436</v>
      </c>
      <c r="G303" s="57" t="s">
        <v>437</v>
      </c>
      <c r="H303" s="57" t="s">
        <v>858</v>
      </c>
      <c r="I303" s="6" t="s">
        <v>439</v>
      </c>
      <c r="J303" s="12" t="str">
        <f t="shared" si="37"/>
        <v>ZILI_MS2_IND1</v>
      </c>
      <c r="K303" s="165" t="s">
        <v>441</v>
      </c>
      <c r="L303" s="71"/>
      <c r="M303" s="71"/>
      <c r="N303" s="71"/>
      <c r="O303" s="165" t="s">
        <v>441</v>
      </c>
      <c r="P303" s="85"/>
    </row>
    <row r="304" spans="1:19" ht="116">
      <c r="A304" s="5" t="s">
        <v>373</v>
      </c>
      <c r="B304" s="5" t="str">
        <f>IF(A304&gt;0,VLOOKUP(A304,' 2_Measures'!$B$3:$K$62,2,0),"-")</f>
        <v>MS12: Smart park management</v>
      </c>
      <c r="C304" s="12" t="str">
        <f>IF(A304&gt;0,VLOOKUP(A304,'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04" s="89">
        <v>45100</v>
      </c>
      <c r="E304" s="89">
        <v>46014</v>
      </c>
      <c r="F304" s="71" t="s">
        <v>436</v>
      </c>
      <c r="G304" s="57" t="s">
        <v>437</v>
      </c>
      <c r="H304" s="57" t="s">
        <v>858</v>
      </c>
      <c r="I304" s="6" t="s">
        <v>439</v>
      </c>
      <c r="J304" s="12" t="str">
        <f t="shared" si="37"/>
        <v>ZILI_MS3_IND1</v>
      </c>
      <c r="K304" s="165" t="s">
        <v>441</v>
      </c>
      <c r="L304" s="71"/>
      <c r="M304" s="71"/>
      <c r="N304" s="71"/>
      <c r="O304" s="165" t="s">
        <v>441</v>
      </c>
      <c r="P304" s="85"/>
    </row>
    <row r="305" spans="1:16" ht="116">
      <c r="A305" s="5" t="s">
        <v>383</v>
      </c>
      <c r="B305" s="5" t="str">
        <f>IF(A305&gt;0,VLOOKUP(A305,' 2_Measures'!$B$3:$K$62,2,0),"-")</f>
        <v>MS13: Traffic Management / New lanes/ PT prioritization services</v>
      </c>
      <c r="C305" s="12" t="str">
        <f>IF(A305&gt;0,VLOOKUP(A305,'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Quality Analysis
• Smart parking management (this is measure ZILI_MS3)</v>
      </c>
      <c r="D305" s="89">
        <v>45100</v>
      </c>
      <c r="E305" s="89">
        <v>46014</v>
      </c>
      <c r="F305" s="71" t="s">
        <v>436</v>
      </c>
      <c r="G305" s="57" t="s">
        <v>437</v>
      </c>
      <c r="H305" s="57" t="s">
        <v>858</v>
      </c>
      <c r="I305" s="6" t="s">
        <v>439</v>
      </c>
      <c r="J305" s="12" t="str">
        <f t="shared" si="37"/>
        <v>ZILI_MS6_IND1</v>
      </c>
      <c r="K305" s="165" t="s">
        <v>441</v>
      </c>
      <c r="L305" s="71"/>
      <c r="M305" s="71"/>
      <c r="N305" s="71"/>
      <c r="O305" s="165" t="s">
        <v>441</v>
      </c>
      <c r="P305" s="85"/>
    </row>
    <row r="306" spans="1:16" ht="145">
      <c r="A306" s="5" t="s">
        <v>365</v>
      </c>
      <c r="B306" s="5" t="str">
        <f>IF(A306&gt;0,VLOOKUP(A306,' 2_Measures'!$B$3:$K$62,2,0),"-")</f>
        <v>MS2: Real-time information for passengers</v>
      </c>
      <c r="C306" s="12" t="str">
        <f>IF(A306&gt;0,VLOOKUP(A306,' 2_Measures'!$B$3:$K$62,3,0),"-")</f>
        <v>Installed digital screens in public shopping malls to enable passengers to see in real time when the next bus arrives and possible delays.</v>
      </c>
      <c r="D306" s="89">
        <v>45100</v>
      </c>
      <c r="E306" s="89">
        <v>46014</v>
      </c>
      <c r="F306" s="71" t="s">
        <v>442</v>
      </c>
      <c r="G306" s="57" t="s">
        <v>443</v>
      </c>
      <c r="H306" s="65" t="s">
        <v>860</v>
      </c>
      <c r="I306" s="6" t="s">
        <v>445</v>
      </c>
      <c r="J306" s="12" t="str">
        <f t="shared" si="37"/>
        <v>ZILI_MS1_IND2</v>
      </c>
      <c r="K306" s="72" t="s">
        <v>861</v>
      </c>
      <c r="L306" s="71"/>
      <c r="M306" s="71"/>
      <c r="N306" s="71"/>
      <c r="O306" s="72" t="s">
        <v>862</v>
      </c>
      <c r="P306" s="85"/>
    </row>
    <row r="307" spans="1:16" ht="145">
      <c r="A307" s="5" t="s">
        <v>370</v>
      </c>
      <c r="B307" s="5" t="str">
        <f>IF(A307&gt;0,VLOOKUP(A307,' 2_Measures'!$B$3:$K$62,2,0),"-")</f>
        <v>MS3: Multimodal journey planner app</v>
      </c>
      <c r="C307" s="12" t="str">
        <f>IF(A307&gt;0,VLOOKUP(A307,'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07" s="89">
        <v>45100</v>
      </c>
      <c r="E307" s="89">
        <v>46014</v>
      </c>
      <c r="F307" s="71" t="s">
        <v>442</v>
      </c>
      <c r="G307" s="57" t="s">
        <v>443</v>
      </c>
      <c r="H307" s="65" t="s">
        <v>860</v>
      </c>
      <c r="I307" s="6" t="s">
        <v>445</v>
      </c>
      <c r="J307" s="12" t="str">
        <f t="shared" si="37"/>
        <v>ZILI_MS2_IND2</v>
      </c>
      <c r="K307" s="72" t="s">
        <v>441</v>
      </c>
      <c r="L307" s="71"/>
      <c r="M307" s="71"/>
      <c r="N307" s="71"/>
      <c r="O307" s="72" t="s">
        <v>441</v>
      </c>
      <c r="P307" s="85"/>
    </row>
    <row r="308" spans="1:16" ht="145">
      <c r="A308" s="5" t="s">
        <v>373</v>
      </c>
      <c r="B308" s="5" t="str">
        <f>IF(A308&gt;0,VLOOKUP(A308,' 2_Measures'!$B$3:$K$62,2,0),"-")</f>
        <v>MS12: Smart park management</v>
      </c>
      <c r="C308" s="12" t="str">
        <f>IF(A308&gt;0,VLOOKUP(A308,'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08" s="89">
        <v>45100</v>
      </c>
      <c r="E308" s="89">
        <v>46014</v>
      </c>
      <c r="F308" s="71" t="s">
        <v>442</v>
      </c>
      <c r="G308" s="57" t="s">
        <v>443</v>
      </c>
      <c r="H308" s="65" t="s">
        <v>860</v>
      </c>
      <c r="I308" s="6" t="s">
        <v>445</v>
      </c>
      <c r="J308" s="12" t="str">
        <f t="shared" si="37"/>
        <v>ZILI_MS3_IND2</v>
      </c>
      <c r="K308" s="72" t="s">
        <v>441</v>
      </c>
      <c r="L308" s="71"/>
      <c r="M308" s="71"/>
      <c r="N308" s="71"/>
      <c r="O308" s="72" t="s">
        <v>441</v>
      </c>
      <c r="P308" s="85"/>
    </row>
    <row r="309" spans="1:16" ht="145">
      <c r="A309" s="5" t="s">
        <v>383</v>
      </c>
      <c r="B309" s="5" t="str">
        <f>IF(A309&gt;0,VLOOKUP(A309,' 2_Measures'!$B$3:$K$62,2,0),"-")</f>
        <v>MS13: Traffic Management / New lanes/ PT prioritization services</v>
      </c>
      <c r="C309" s="12" t="str">
        <f>IF(A309&gt;0,VLOOKUP(A309,'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Quality Analysis
• Smart parking management (this is measure ZILI_MS3)</v>
      </c>
      <c r="D309" s="89">
        <v>45100</v>
      </c>
      <c r="E309" s="89">
        <v>46014</v>
      </c>
      <c r="F309" s="71" t="s">
        <v>442</v>
      </c>
      <c r="G309" s="57" t="s">
        <v>443</v>
      </c>
      <c r="H309" s="65" t="s">
        <v>860</v>
      </c>
      <c r="I309" s="6" t="s">
        <v>445</v>
      </c>
      <c r="J309" s="12" t="str">
        <f t="shared" si="37"/>
        <v>ZILI_MS6_IND2</v>
      </c>
      <c r="K309" s="72" t="s">
        <v>441</v>
      </c>
      <c r="L309" s="71"/>
      <c r="M309" s="71"/>
      <c r="N309" s="71"/>
      <c r="O309" s="72" t="s">
        <v>441</v>
      </c>
      <c r="P309" s="85"/>
    </row>
    <row r="310" spans="1:16" ht="116">
      <c r="A310" s="5" t="s">
        <v>365</v>
      </c>
      <c r="B310" s="5" t="str">
        <f>IF(A310&gt;0,VLOOKUP(A310,' 2_Measures'!$B$3:$K$62,2,0),"-")</f>
        <v>MS2: Real-time information for passengers</v>
      </c>
      <c r="C310" s="12" t="str">
        <f>IF(A310&gt;0,VLOOKUP(A310,' 2_Measures'!$B$3:$K$62,3,0),"-")</f>
        <v>Installed digital screens in public shopping malls to enable passengers to see in real time when the next bus arrives and possible delays.</v>
      </c>
      <c r="D310" s="89">
        <v>45100</v>
      </c>
      <c r="E310" s="89">
        <v>46014</v>
      </c>
      <c r="F310" s="71" t="s">
        <v>448</v>
      </c>
      <c r="G310" s="57" t="s">
        <v>449</v>
      </c>
      <c r="H310" s="63" t="s">
        <v>450</v>
      </c>
      <c r="I310" s="6" t="s">
        <v>445</v>
      </c>
      <c r="J310" s="12" t="str">
        <f t="shared" si="37"/>
        <v>ZILI_MS1_IND3</v>
      </c>
      <c r="K310" s="62" t="s">
        <v>757</v>
      </c>
      <c r="L310" s="71"/>
      <c r="M310" s="71"/>
      <c r="N310" s="71"/>
      <c r="O310" s="62" t="s">
        <v>863</v>
      </c>
      <c r="P310" s="85"/>
    </row>
    <row r="311" spans="1:16" ht="116">
      <c r="A311" s="5" t="s">
        <v>370</v>
      </c>
      <c r="B311" s="5" t="str">
        <f>IF(A311&gt;0,VLOOKUP(A311,' 2_Measures'!$B$3:$K$62,2,0),"-")</f>
        <v>MS3: Multimodal journey planner app</v>
      </c>
      <c r="C311" s="12" t="str">
        <f>IF(A311&gt;0,VLOOKUP(A311,'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11" s="89">
        <v>45100</v>
      </c>
      <c r="E311" s="89">
        <v>46014</v>
      </c>
      <c r="F311" s="71" t="s">
        <v>448</v>
      </c>
      <c r="G311" s="57" t="s">
        <v>449</v>
      </c>
      <c r="H311" s="63" t="s">
        <v>450</v>
      </c>
      <c r="I311" s="6" t="s">
        <v>445</v>
      </c>
      <c r="J311" s="12" t="str">
        <f t="shared" si="37"/>
        <v>ZILI_MS2_IND3</v>
      </c>
      <c r="K311" s="72" t="s">
        <v>441</v>
      </c>
      <c r="L311" s="71"/>
      <c r="M311" s="71"/>
      <c r="N311" s="71"/>
      <c r="O311" s="72" t="s">
        <v>441</v>
      </c>
      <c r="P311" s="85"/>
    </row>
    <row r="312" spans="1:16" ht="116">
      <c r="A312" s="5" t="s">
        <v>373</v>
      </c>
      <c r="B312" s="5" t="str">
        <f>IF(A312&gt;0,VLOOKUP(A312,' 2_Measures'!$B$3:$K$62,2,0),"-")</f>
        <v>MS12: Smart park management</v>
      </c>
      <c r="C312" s="12" t="str">
        <f>IF(A312&gt;0,VLOOKUP(A312,'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12" s="89">
        <v>45100</v>
      </c>
      <c r="E312" s="89">
        <v>46014</v>
      </c>
      <c r="F312" s="71" t="s">
        <v>448</v>
      </c>
      <c r="G312" s="57" t="s">
        <v>449</v>
      </c>
      <c r="H312" s="63" t="s">
        <v>450</v>
      </c>
      <c r="I312" s="6" t="s">
        <v>445</v>
      </c>
      <c r="J312" s="12" t="str">
        <f t="shared" si="37"/>
        <v>ZILI_MS3_IND3</v>
      </c>
      <c r="K312" s="72" t="s">
        <v>441</v>
      </c>
      <c r="L312" s="71"/>
      <c r="M312" s="71"/>
      <c r="N312" s="71"/>
      <c r="O312" s="72" t="s">
        <v>441</v>
      </c>
      <c r="P312" s="85"/>
    </row>
    <row r="313" spans="1:16" ht="116">
      <c r="A313" s="5" t="s">
        <v>383</v>
      </c>
      <c r="B313" s="5" t="str">
        <f>IF(A313&gt;0,VLOOKUP(A313,' 2_Measures'!$B$3:$K$62,2,0),"-")</f>
        <v>MS13: Traffic Management / New lanes/ PT prioritization services</v>
      </c>
      <c r="C313" s="12" t="str">
        <f>IF(A313&gt;0,VLOOKUP(A313,'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Quality Analysis
• Smart parking management (this is measure ZILI_MS3)</v>
      </c>
      <c r="D313" s="89">
        <v>45100</v>
      </c>
      <c r="E313" s="89">
        <v>46014</v>
      </c>
      <c r="F313" s="71" t="s">
        <v>448</v>
      </c>
      <c r="G313" s="57" t="s">
        <v>449</v>
      </c>
      <c r="H313" s="63" t="s">
        <v>450</v>
      </c>
      <c r="I313" s="6" t="s">
        <v>445</v>
      </c>
      <c r="J313" s="12" t="str">
        <f t="shared" si="37"/>
        <v>ZILI_MS6_IND3</v>
      </c>
      <c r="K313" s="72" t="s">
        <v>441</v>
      </c>
      <c r="L313" s="71"/>
      <c r="M313" s="71"/>
      <c r="N313" s="71"/>
      <c r="O313" s="72" t="s">
        <v>441</v>
      </c>
      <c r="P313" s="85"/>
    </row>
    <row r="314" spans="1:16" ht="409.5">
      <c r="A314" s="5" t="s">
        <v>365</v>
      </c>
      <c r="B314" s="5" t="str">
        <f>IF(A314&gt;0,VLOOKUP(A314,' 2_Measures'!$B$3:$K$62,2,0),"-")</f>
        <v>MS2: Real-time information for passengers</v>
      </c>
      <c r="C314" s="12" t="str">
        <f>IF(A314&gt;0,VLOOKUP(A314,' 2_Measures'!$B$3:$K$62,3,0),"-")</f>
        <v>Installed digital screens in public shopping malls to enable passengers to see in real time when the next bus arrives and possible delays.</v>
      </c>
      <c r="D314" s="89">
        <v>45100</v>
      </c>
      <c r="E314" s="89">
        <v>46014</v>
      </c>
      <c r="F314" s="71" t="s">
        <v>590</v>
      </c>
      <c r="G314" s="57" t="s">
        <v>591</v>
      </c>
      <c r="H314" s="63" t="s">
        <v>864</v>
      </c>
      <c r="I314" s="6" t="s">
        <v>593</v>
      </c>
      <c r="J314" s="12" t="str">
        <f t="shared" si="37"/>
        <v>ZILI_MS1_IND8</v>
      </c>
      <c r="K314" s="150" t="s">
        <v>865</v>
      </c>
      <c r="L314" s="71"/>
      <c r="M314" s="71"/>
      <c r="N314" s="71"/>
      <c r="O314" s="72" t="s">
        <v>866</v>
      </c>
      <c r="P314" s="85"/>
    </row>
    <row r="315" spans="1:16" ht="116">
      <c r="A315" s="5" t="s">
        <v>370</v>
      </c>
      <c r="B315" s="5" t="str">
        <f>IF(A315&gt;0,VLOOKUP(A315,' 2_Measures'!$B$3:$K$62,2,0),"-")</f>
        <v>MS3: Multimodal journey planner app</v>
      </c>
      <c r="C315" s="12" t="str">
        <f>IF(A315&gt;0,VLOOKUP(A315,'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15" s="89">
        <v>45100</v>
      </c>
      <c r="E315" s="89">
        <v>46014</v>
      </c>
      <c r="F315" s="71" t="s">
        <v>590</v>
      </c>
      <c r="G315" s="57" t="s">
        <v>591</v>
      </c>
      <c r="H315" s="63" t="s">
        <v>864</v>
      </c>
      <c r="I315" s="6" t="s">
        <v>593</v>
      </c>
      <c r="J315" s="12" t="str">
        <f t="shared" si="37"/>
        <v>ZILI_MS2_IND8</v>
      </c>
      <c r="K315" s="151" t="s">
        <v>441</v>
      </c>
      <c r="L315" s="71"/>
      <c r="M315" s="71"/>
      <c r="N315" s="71"/>
      <c r="O315" s="151" t="s">
        <v>441</v>
      </c>
      <c r="P315" s="85"/>
    </row>
    <row r="316" spans="1:16" ht="116">
      <c r="A316" s="5" t="s">
        <v>373</v>
      </c>
      <c r="B316" s="5" t="str">
        <f>IF(A316&gt;0,VLOOKUP(A316,' 2_Measures'!$B$3:$K$62,2,0),"-")</f>
        <v>MS12: Smart park management</v>
      </c>
      <c r="C316" s="12" t="str">
        <f>IF(A316&gt;0,VLOOKUP(A316,'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16" s="89">
        <v>45100</v>
      </c>
      <c r="E316" s="89">
        <v>46014</v>
      </c>
      <c r="F316" s="71" t="s">
        <v>590</v>
      </c>
      <c r="G316" s="57" t="s">
        <v>591</v>
      </c>
      <c r="H316" s="63" t="s">
        <v>864</v>
      </c>
      <c r="I316" s="6" t="s">
        <v>593</v>
      </c>
      <c r="J316" s="12" t="str">
        <f t="shared" si="37"/>
        <v>ZILI_MS3_IND8</v>
      </c>
      <c r="K316" s="151" t="s">
        <v>441</v>
      </c>
      <c r="L316" s="71"/>
      <c r="M316" s="71"/>
      <c r="N316" s="71"/>
      <c r="O316" s="151" t="s">
        <v>441</v>
      </c>
      <c r="P316" s="85"/>
    </row>
    <row r="317" spans="1:16" ht="116">
      <c r="A317" s="5" t="s">
        <v>383</v>
      </c>
      <c r="B317" s="5" t="str">
        <f>IF(A317&gt;0,VLOOKUP(A317,' 2_Measures'!$B$3:$K$62,2,0),"-")</f>
        <v>MS13: Traffic Management / New lanes/ PT prioritization services</v>
      </c>
      <c r="C317" s="12" t="str">
        <f>IF(A317&gt;0,VLOOKUP(A317,'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Quality Analysis
• Smart parking management (this is measure ZILI_MS3)</v>
      </c>
      <c r="D317" s="89">
        <v>45100</v>
      </c>
      <c r="E317" s="89">
        <v>46014</v>
      </c>
      <c r="F317" s="71" t="s">
        <v>590</v>
      </c>
      <c r="G317" s="57" t="s">
        <v>591</v>
      </c>
      <c r="H317" s="63" t="s">
        <v>864</v>
      </c>
      <c r="I317" s="6" t="s">
        <v>593</v>
      </c>
      <c r="J317" s="12" t="str">
        <f t="shared" si="37"/>
        <v>ZILI_MS6_IND8</v>
      </c>
      <c r="K317" s="151" t="s">
        <v>441</v>
      </c>
      <c r="L317" s="71"/>
      <c r="M317" s="71"/>
      <c r="N317" s="71"/>
      <c r="O317" s="151" t="s">
        <v>441</v>
      </c>
      <c r="P317" s="85"/>
    </row>
    <row r="318" spans="1:16" ht="290">
      <c r="A318" s="5" t="s">
        <v>365</v>
      </c>
      <c r="B318" s="5" t="str">
        <f>IF(A318&gt;0,VLOOKUP(A318,' 2_Measures'!$B$3:$K$62,2,0),"-")</f>
        <v>MS2: Real-time information for passengers</v>
      </c>
      <c r="C318" s="12" t="str">
        <f>IF(A318&gt;0,VLOOKUP(A318,' 2_Measures'!$B$3:$K$62,3,0),"-")</f>
        <v>Installed digital screens in public shopping malls to enable passengers to see in real time when the next bus arrives and possible delays.</v>
      </c>
      <c r="D318" s="89">
        <v>45100</v>
      </c>
      <c r="E318" s="89">
        <v>46014</v>
      </c>
      <c r="F318" s="71" t="s">
        <v>464</v>
      </c>
      <c r="G318" s="61" t="s">
        <v>465</v>
      </c>
      <c r="H318" s="64" t="s">
        <v>867</v>
      </c>
      <c r="I318" s="6" t="s">
        <v>467</v>
      </c>
      <c r="J318" s="12" t="str">
        <f t="shared" si="37"/>
        <v>ZILI_MS1_IND9</v>
      </c>
      <c r="K318" s="72" t="s">
        <v>868</v>
      </c>
      <c r="L318" s="71"/>
      <c r="M318" s="71"/>
      <c r="N318" s="71"/>
      <c r="O318" s="72" t="s">
        <v>869</v>
      </c>
      <c r="P318" s="85"/>
    </row>
    <row r="319" spans="1:16" ht="87">
      <c r="A319" s="5" t="s">
        <v>370</v>
      </c>
      <c r="B319" s="5" t="str">
        <f>IF(A319&gt;0,VLOOKUP(A319,' 2_Measures'!$B$3:$K$62,2,0),"-")</f>
        <v>MS3: Multimodal journey planner app</v>
      </c>
      <c r="C319" s="12" t="str">
        <f>IF(A319&gt;0,VLOOKUP(A319,'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19" s="89">
        <v>45100</v>
      </c>
      <c r="E319" s="89">
        <v>46014</v>
      </c>
      <c r="F319" s="71" t="s">
        <v>464</v>
      </c>
      <c r="G319" s="61" t="s">
        <v>465</v>
      </c>
      <c r="H319" s="64" t="s">
        <v>867</v>
      </c>
      <c r="I319" s="6" t="s">
        <v>467</v>
      </c>
      <c r="J319" s="12" t="str">
        <f t="shared" si="37"/>
        <v>ZILI_MS2_IND9</v>
      </c>
      <c r="K319" s="133" t="s">
        <v>441</v>
      </c>
      <c r="L319" s="71"/>
      <c r="M319" s="71"/>
      <c r="N319" s="71"/>
      <c r="O319" s="133" t="s">
        <v>441</v>
      </c>
      <c r="P319" s="85"/>
    </row>
    <row r="320" spans="1:16" ht="87">
      <c r="A320" s="5" t="s">
        <v>373</v>
      </c>
      <c r="B320" s="5" t="str">
        <f>IF(A320&gt;0,VLOOKUP(A320,' 2_Measures'!$B$3:$K$62,2,0),"-")</f>
        <v>MS12: Smart park management</v>
      </c>
      <c r="C320" s="12" t="str">
        <f>IF(A320&gt;0,VLOOKUP(A320,'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20" s="89">
        <v>45100</v>
      </c>
      <c r="E320" s="89">
        <v>46014</v>
      </c>
      <c r="F320" s="71" t="s">
        <v>464</v>
      </c>
      <c r="G320" s="61" t="s">
        <v>465</v>
      </c>
      <c r="H320" s="64" t="s">
        <v>867</v>
      </c>
      <c r="I320" s="6" t="s">
        <v>467</v>
      </c>
      <c r="J320" s="12" t="str">
        <f t="shared" si="37"/>
        <v>ZILI_MS3_IND9</v>
      </c>
      <c r="K320" s="133" t="s">
        <v>441</v>
      </c>
      <c r="L320" s="71"/>
      <c r="M320" s="71"/>
      <c r="N320" s="71"/>
      <c r="O320" s="133" t="s">
        <v>441</v>
      </c>
      <c r="P320" s="85"/>
    </row>
    <row r="321" spans="1:19" ht="116">
      <c r="A321" s="5" t="s">
        <v>383</v>
      </c>
      <c r="B321" s="5" t="str">
        <f>IF(A321&gt;0,VLOOKUP(A321,' 2_Measures'!$B$3:$K$62,2,0),"-")</f>
        <v>MS13: Traffic Management / New lanes/ PT prioritization services</v>
      </c>
      <c r="C321" s="12" t="str">
        <f>IF(A321&gt;0,VLOOKUP(A321,'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Quality Analysis
• Smart parking management (this is measure ZILI_MS3)</v>
      </c>
      <c r="D321" s="89">
        <v>45100</v>
      </c>
      <c r="E321" s="89">
        <v>46014</v>
      </c>
      <c r="F321" s="71" t="s">
        <v>464</v>
      </c>
      <c r="G321" s="61" t="s">
        <v>465</v>
      </c>
      <c r="H321" s="64" t="s">
        <v>867</v>
      </c>
      <c r="I321" s="6" t="s">
        <v>467</v>
      </c>
      <c r="J321" s="12" t="str">
        <f t="shared" si="37"/>
        <v>ZILI_MS6_IND9</v>
      </c>
      <c r="K321" s="133" t="s">
        <v>441</v>
      </c>
      <c r="L321" s="71"/>
      <c r="M321" s="71"/>
      <c r="N321" s="71"/>
      <c r="O321" s="133" t="s">
        <v>441</v>
      </c>
      <c r="P321" s="85"/>
    </row>
    <row r="322" spans="1:19" ht="58">
      <c r="A322" s="5" t="s">
        <v>370</v>
      </c>
      <c r="B322" s="5" t="str">
        <f>IF(A322&gt;0,VLOOKUP(A322,' 2_Measures'!$B$3:$K$62,2,0),"-")</f>
        <v>MS3: Multimodal journey planner app</v>
      </c>
      <c r="C322" s="12" t="str">
        <f>IF(A322&gt;0,VLOOKUP(A322,'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22" s="89">
        <v>45100</v>
      </c>
      <c r="E322" s="89">
        <v>46014</v>
      </c>
      <c r="F322" s="71" t="s">
        <v>678</v>
      </c>
      <c r="G322" s="61" t="s">
        <v>679</v>
      </c>
      <c r="H322" s="64" t="s">
        <v>870</v>
      </c>
      <c r="I322" s="6" t="s">
        <v>473</v>
      </c>
      <c r="J322" s="12" t="str">
        <f t="shared" ref="J322:J333" si="38">CONCATENATE(A322,"_",F322)</f>
        <v>ZILI_MS2_IND23</v>
      </c>
      <c r="K322" s="72" t="s">
        <v>871</v>
      </c>
      <c r="L322" s="71"/>
      <c r="M322" s="71"/>
      <c r="N322" s="71"/>
      <c r="O322" s="72" t="s">
        <v>872</v>
      </c>
      <c r="P322" s="85"/>
    </row>
    <row r="323" spans="1:19" ht="58">
      <c r="A323" s="5" t="s">
        <v>373</v>
      </c>
      <c r="B323" s="5" t="str">
        <f>IF(A323&gt;0,VLOOKUP(A323,' 2_Measures'!$B$3:$K$62,2,0),"-")</f>
        <v>MS12: Smart park management</v>
      </c>
      <c r="C323" s="12" t="str">
        <f>IF(A323&gt;0,VLOOKUP(A323,'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23" s="89">
        <v>45100</v>
      </c>
      <c r="E323" s="89">
        <v>46014</v>
      </c>
      <c r="F323" s="71" t="s">
        <v>678</v>
      </c>
      <c r="G323" s="61" t="s">
        <v>679</v>
      </c>
      <c r="H323" s="64" t="s">
        <v>870</v>
      </c>
      <c r="I323" s="6" t="s">
        <v>473</v>
      </c>
      <c r="J323" s="12" t="str">
        <f t="shared" si="38"/>
        <v>ZILI_MS3_IND23</v>
      </c>
      <c r="K323" s="72" t="s">
        <v>441</v>
      </c>
      <c r="L323" s="71"/>
      <c r="M323" s="71"/>
      <c r="N323" s="71"/>
      <c r="O323" s="72" t="s">
        <v>441</v>
      </c>
      <c r="P323" s="179"/>
    </row>
    <row r="324" spans="1:19" ht="43.5">
      <c r="A324" s="5" t="s">
        <v>370</v>
      </c>
      <c r="B324" s="5" t="str">
        <f>IF(A324&gt;0,VLOOKUP(A324,' 2_Measures'!$B$3:$K$62,2,0),"-")</f>
        <v>MS3: Multimodal journey planner app</v>
      </c>
      <c r="C324" s="12" t="str">
        <f>IF(A324&gt;0,VLOOKUP(A324,'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24" s="89">
        <v>45100</v>
      </c>
      <c r="E324" s="89">
        <v>46014</v>
      </c>
      <c r="F324" s="71" t="s">
        <v>470</v>
      </c>
      <c r="G324" s="61" t="s">
        <v>471</v>
      </c>
      <c r="H324" s="64" t="s">
        <v>873</v>
      </c>
      <c r="I324" s="6" t="s">
        <v>473</v>
      </c>
      <c r="J324" s="12" t="str">
        <f t="shared" si="38"/>
        <v>ZILI_MS2_IND24</v>
      </c>
      <c r="K324" s="72" t="s">
        <v>874</v>
      </c>
      <c r="L324" s="71"/>
      <c r="M324" s="71"/>
      <c r="N324" s="71"/>
      <c r="O324" s="84" t="s">
        <v>875</v>
      </c>
      <c r="P324" s="85"/>
    </row>
    <row r="325" spans="1:19" ht="43.5">
      <c r="A325" s="5" t="s">
        <v>373</v>
      </c>
      <c r="B325" s="5" t="str">
        <f>IF(A325&gt;0,VLOOKUP(A325,' 2_Measures'!$B$3:$K$62,2,0),"-")</f>
        <v>MS12: Smart park management</v>
      </c>
      <c r="C325" s="12" t="str">
        <f>IF(A325&gt;0,VLOOKUP(A325,'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25" s="89">
        <v>45100</v>
      </c>
      <c r="E325" s="89">
        <v>46014</v>
      </c>
      <c r="F325" s="71" t="s">
        <v>470</v>
      </c>
      <c r="G325" s="61" t="s">
        <v>471</v>
      </c>
      <c r="H325" s="64" t="s">
        <v>472</v>
      </c>
      <c r="I325" s="6" t="s">
        <v>473</v>
      </c>
      <c r="J325" s="12" t="str">
        <f t="shared" si="38"/>
        <v>ZILI_MS3_IND24</v>
      </c>
      <c r="K325" s="72" t="s">
        <v>441</v>
      </c>
      <c r="L325" s="71"/>
      <c r="M325" s="71"/>
      <c r="N325" s="71"/>
      <c r="O325" s="72" t="s">
        <v>441</v>
      </c>
      <c r="P325" s="85"/>
    </row>
    <row r="326" spans="1:19" ht="72.5">
      <c r="A326" s="5" t="s">
        <v>370</v>
      </c>
      <c r="B326" s="5" t="str">
        <f>IF(A326&gt;0,VLOOKUP(A326,' 2_Measures'!$B$3:$K$62,2,0),"-")</f>
        <v>MS3: Multimodal journey planner app</v>
      </c>
      <c r="C326" s="12" t="str">
        <f>IF(A326&gt;0,VLOOKUP(A326,'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26" s="89">
        <v>45100</v>
      </c>
      <c r="E326" s="89">
        <v>46014</v>
      </c>
      <c r="F326" s="71" t="s">
        <v>476</v>
      </c>
      <c r="G326" s="61" t="s">
        <v>477</v>
      </c>
      <c r="H326" s="61" t="s">
        <v>876</v>
      </c>
      <c r="I326" s="6" t="s">
        <v>473</v>
      </c>
      <c r="J326" s="12" t="str">
        <f t="shared" si="38"/>
        <v>ZILI_MS2_IND25a</v>
      </c>
      <c r="K326" s="72" t="s">
        <v>877</v>
      </c>
      <c r="L326" s="71"/>
      <c r="M326" s="71"/>
      <c r="N326" s="71"/>
      <c r="O326" s="84" t="s">
        <v>878</v>
      </c>
      <c r="P326" s="85"/>
      <c r="Q326" s="121"/>
      <c r="R326" s="121"/>
      <c r="S326" s="121"/>
    </row>
    <row r="327" spans="1:19" ht="58">
      <c r="A327" s="5" t="s">
        <v>373</v>
      </c>
      <c r="B327" s="5" t="str">
        <f>IF(A327&gt;0,VLOOKUP(A327,' 2_Measures'!$B$3:$K$62,2,0),"-")</f>
        <v>MS12: Smart park management</v>
      </c>
      <c r="C327" s="12" t="str">
        <f>IF(A327&gt;0,VLOOKUP(A327,'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27" s="89">
        <v>45100</v>
      </c>
      <c r="E327" s="89">
        <v>46014</v>
      </c>
      <c r="F327" s="71" t="s">
        <v>476</v>
      </c>
      <c r="G327" s="61" t="s">
        <v>477</v>
      </c>
      <c r="H327" s="61" t="s">
        <v>876</v>
      </c>
      <c r="I327" s="6" t="s">
        <v>473</v>
      </c>
      <c r="J327" s="12" t="str">
        <f t="shared" si="38"/>
        <v>ZILI_MS3_IND25a</v>
      </c>
      <c r="K327" s="72" t="s">
        <v>441</v>
      </c>
      <c r="L327" s="71"/>
      <c r="M327" s="71"/>
      <c r="N327" s="71"/>
      <c r="O327" s="72" t="s">
        <v>441</v>
      </c>
      <c r="P327" s="85"/>
    </row>
    <row r="328" spans="1:19" ht="174">
      <c r="A328" s="5" t="s">
        <v>373</v>
      </c>
      <c r="B328" s="5" t="str">
        <f>IF(A328&gt;0,VLOOKUP(A328,' 2_Measures'!$B$3:$K$62,2,0),"-")</f>
        <v>MS12: Smart park management</v>
      </c>
      <c r="C328" s="12" t="str">
        <f>IF(A328&gt;0,VLOOKUP(A328,' 2_Measures'!$B$3:$K$62,3,0),"-")</f>
        <v>Nudge users to use PT instead of trying to find a parking space in the city center to promote PT instead of cars by demonstrating the extremely limited availability of a parking space in the area and by providing alternative PT connection in conjunction with the Multimodal journey planner.</v>
      </c>
      <c r="D328" s="89">
        <v>45100</v>
      </c>
      <c r="E328" s="89">
        <v>46014</v>
      </c>
      <c r="F328" s="71" t="s">
        <v>550</v>
      </c>
      <c r="G328" s="71" t="s">
        <v>551</v>
      </c>
      <c r="H328" s="74" t="s">
        <v>879</v>
      </c>
      <c r="I328" s="6" t="s">
        <v>473</v>
      </c>
      <c r="J328" s="12" t="str">
        <f t="shared" si="38"/>
        <v>ZILI_MS3_IND42</v>
      </c>
      <c r="K328" s="123" t="s">
        <v>880</v>
      </c>
      <c r="L328" s="71"/>
      <c r="M328" s="71"/>
      <c r="N328" s="71"/>
      <c r="O328" s="72" t="s">
        <v>881</v>
      </c>
      <c r="P328" s="85"/>
    </row>
    <row r="329" spans="1:19" ht="87">
      <c r="A329" s="5" t="s">
        <v>365</v>
      </c>
      <c r="B329" s="5" t="str">
        <f>IF(A329&gt;0,VLOOKUP(A329,' 2_Measures'!$B$3:$K$62,2,0),"-")</f>
        <v>MS2: Real-time information for passengers</v>
      </c>
      <c r="C329" s="12" t="str">
        <f>IF(A329&gt;0,VLOOKUP(A329,' 2_Measures'!$B$3:$K$62,3,0),"-")</f>
        <v>Installed digital screens in public shopping malls to enable passengers to see in real time when the next bus arrives and possible delays.</v>
      </c>
      <c r="D329" s="89">
        <v>45100</v>
      </c>
      <c r="E329" s="89">
        <v>46014</v>
      </c>
      <c r="F329" s="71" t="s">
        <v>506</v>
      </c>
      <c r="G329" s="57" t="s">
        <v>507</v>
      </c>
      <c r="H329" s="63" t="s">
        <v>882</v>
      </c>
      <c r="I329" s="6" t="s">
        <v>473</v>
      </c>
      <c r="J329" s="12" t="str">
        <f t="shared" si="38"/>
        <v>ZILI_MS1_IND54</v>
      </c>
      <c r="K329" s="72" t="s">
        <v>883</v>
      </c>
      <c r="L329" s="71"/>
      <c r="M329" s="71"/>
      <c r="N329" s="71"/>
      <c r="O329" s="72" t="s">
        <v>884</v>
      </c>
      <c r="P329" s="85"/>
    </row>
    <row r="330" spans="1:19" ht="72.5">
      <c r="A330" s="5" t="s">
        <v>370</v>
      </c>
      <c r="B330" s="5" t="str">
        <f>IF(A330&gt;0,VLOOKUP(A330,' 2_Measures'!$B$3:$K$62,2,0),"-")</f>
        <v>MS3: Multimodal journey planner app</v>
      </c>
      <c r="C330" s="12" t="str">
        <f>IF(A330&gt;0,VLOOKUP(A330,'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30" s="89">
        <v>45100</v>
      </c>
      <c r="E330" s="89">
        <v>46014</v>
      </c>
      <c r="F330" s="71" t="s">
        <v>509</v>
      </c>
      <c r="G330" s="61" t="s">
        <v>510</v>
      </c>
      <c r="H330" s="79" t="s">
        <v>885</v>
      </c>
      <c r="I330" s="85" t="s">
        <v>473</v>
      </c>
      <c r="J330" s="12" t="str">
        <f t="shared" si="38"/>
        <v>ZILI_MS2_IND56</v>
      </c>
      <c r="K330" s="62" t="s">
        <v>886</v>
      </c>
      <c r="L330" s="62"/>
      <c r="M330" s="62"/>
      <c r="N330" s="62"/>
      <c r="O330" s="84" t="s">
        <v>887</v>
      </c>
      <c r="P330" s="85"/>
    </row>
    <row r="331" spans="1:19" ht="58">
      <c r="A331" s="5" t="s">
        <v>370</v>
      </c>
      <c r="B331" s="5" t="str">
        <f>IF(A331&gt;0,VLOOKUP(A331,' 2_Measures'!$B$3:$K$62,2,0),"-")</f>
        <v>MS3: Multimodal journey planner app</v>
      </c>
      <c r="C331" s="12" t="str">
        <f>IF(A331&gt;0,VLOOKUP(A331,'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31" s="89">
        <v>45100</v>
      </c>
      <c r="E331" s="89">
        <v>46014</v>
      </c>
      <c r="F331" s="71" t="s">
        <v>514</v>
      </c>
      <c r="G331" s="61" t="s">
        <v>637</v>
      </c>
      <c r="H331" s="79" t="s">
        <v>888</v>
      </c>
      <c r="I331" s="85" t="s">
        <v>473</v>
      </c>
      <c r="J331" s="12" t="str">
        <f t="shared" si="38"/>
        <v>ZILI_MS2_IND57</v>
      </c>
      <c r="K331" s="62" t="s">
        <v>886</v>
      </c>
      <c r="L331" s="62"/>
      <c r="M331" s="62"/>
      <c r="N331" s="62"/>
      <c r="O331" s="84" t="s">
        <v>889</v>
      </c>
      <c r="P331" s="85"/>
    </row>
    <row r="332" spans="1:19" ht="72.5">
      <c r="A332" s="5" t="s">
        <v>370</v>
      </c>
      <c r="B332" s="5" t="str">
        <f>IF(A332&gt;0,VLOOKUP(A332,' 2_Measures'!$B$3:$K$62,2,0),"-")</f>
        <v>MS3: Multimodal journey planner app</v>
      </c>
      <c r="C332" s="12" t="str">
        <f>IF(A332&gt;0,VLOOKUP(A332,' 2_Measures'!$B$3:$K$62,3,0),"-")</f>
        <v>Curated information about PT solutions, rental bikes, or walking possibility to enable multimodal journey planning. Multimodal Journey Planner is to be integrated as a part of the existing SMART city platform INVIPO to avoid deploying another app to existing ones.</v>
      </c>
      <c r="D332" s="89">
        <v>45100</v>
      </c>
      <c r="E332" s="89">
        <v>46014</v>
      </c>
      <c r="F332" s="71" t="s">
        <v>519</v>
      </c>
      <c r="G332" s="61" t="s">
        <v>639</v>
      </c>
      <c r="H332" s="79" t="s">
        <v>890</v>
      </c>
      <c r="I332" s="85" t="s">
        <v>473</v>
      </c>
      <c r="J332" s="12" t="str">
        <f t="shared" si="38"/>
        <v>ZILI_MS2_IND58</v>
      </c>
      <c r="K332" s="62" t="s">
        <v>886</v>
      </c>
      <c r="L332" s="62"/>
      <c r="M332" s="62"/>
      <c r="N332" s="62"/>
      <c r="O332" s="84" t="s">
        <v>891</v>
      </c>
      <c r="P332" s="85"/>
    </row>
    <row r="333" spans="1:19" ht="116">
      <c r="A333" s="5" t="s">
        <v>383</v>
      </c>
      <c r="B333" s="5" t="str">
        <f>IF(A333&gt;0,VLOOKUP(A333,' 2_Measures'!$B$3:$K$62,2,0),"-")</f>
        <v>MS13: Traffic Management / New lanes/ PT prioritization services</v>
      </c>
      <c r="C333" s="12" t="str">
        <f>IF(A333&gt;0,VLOOKUP(A333,' 2_Measures'!$B$3:$K$62,3,0),"-")</f>
        <v>Improvement of PT data quality, PT travel times, PT and private vehicle Green Waves.
The traffic management measure includes features such as:
• Quality Management of Public Transport Data
• PT Priorization Quality Analysis
• PT Green Wave Quality Analysis
• Green Wave  Quality Analysis
• Smart parking management (this is measure ZILI_MS3)</v>
      </c>
      <c r="D333" s="89">
        <v>45100</v>
      </c>
      <c r="E333" s="89">
        <v>46014</v>
      </c>
      <c r="F333" s="71" t="s">
        <v>660</v>
      </c>
      <c r="G333" s="63" t="s">
        <v>661</v>
      </c>
      <c r="H333" s="63" t="s">
        <v>892</v>
      </c>
      <c r="I333" s="6" t="s">
        <v>539</v>
      </c>
      <c r="J333" s="12" t="str">
        <f t="shared" si="38"/>
        <v>ZILI_MS6_IND60</v>
      </c>
      <c r="K333" s="71" t="s">
        <v>850</v>
      </c>
      <c r="L333" s="71"/>
      <c r="M333" s="71"/>
      <c r="N333" s="71"/>
      <c r="O333" s="133">
        <v>10</v>
      </c>
      <c r="P333" s="85"/>
    </row>
    <row r="334" spans="1:19">
      <c r="A334" s="85"/>
      <c r="B334" s="5"/>
      <c r="C334" s="12"/>
      <c r="D334" s="89"/>
      <c r="E334" s="89"/>
      <c r="F334" s="71"/>
      <c r="G334" s="68"/>
      <c r="H334" s="68"/>
      <c r="I334" s="85"/>
      <c r="J334" s="85"/>
      <c r="K334" s="71"/>
      <c r="L334" s="71"/>
      <c r="M334" s="71"/>
      <c r="N334" s="71"/>
      <c r="O334" s="71"/>
      <c r="P334" s="85"/>
    </row>
    <row r="335" spans="1:19" ht="116">
      <c r="A335" s="5" t="s">
        <v>294</v>
      </c>
      <c r="B335" s="5" t="str">
        <f>IF(A335&gt;0,VLOOKUP(A335,' 2_Measures'!$B$3:$K$62,2,0),"-")</f>
        <v>MS3: Multimodal journey planner app</v>
      </c>
      <c r="C335" s="12" t="str">
        <f>IF(A335&gt;0,VLOOKUP(A335,' 2_Measures'!$B$3:$K$62,3,0),"-")</f>
        <v>The journey planner app is a tool which helps individuals plan their journeys from one location to another. The journey planner will include:
 • Mini bus service located within 3 park&amp;ride locations
• PT buses
• Electric mini vehicle for handicapped people (on demand)
• Bike stations (POI in the map) 
• Taxi stations (POI with call number for bookings)
• Parking (POI)</v>
      </c>
      <c r="D335" s="89">
        <v>45100</v>
      </c>
      <c r="E335" s="89">
        <v>46014</v>
      </c>
      <c r="F335" s="71" t="s">
        <v>436</v>
      </c>
      <c r="G335" s="57" t="s">
        <v>437</v>
      </c>
      <c r="H335" s="57" t="s">
        <v>751</v>
      </c>
      <c r="I335" s="6" t="s">
        <v>439</v>
      </c>
      <c r="J335" s="12" t="str">
        <f t="shared" ref="J335:J353" si="39">CONCATENATE(A335,"_",F335)</f>
        <v>HERA_MS1_IND1</v>
      </c>
      <c r="K335" s="74" t="s">
        <v>893</v>
      </c>
      <c r="L335" s="71"/>
      <c r="M335" s="71"/>
      <c r="N335" s="71"/>
      <c r="O335" s="74" t="s">
        <v>894</v>
      </c>
      <c r="P335" s="85"/>
    </row>
    <row r="336" spans="1:19" ht="116">
      <c r="A336" s="5" t="s">
        <v>298</v>
      </c>
      <c r="B336" s="5" t="str">
        <f>IF(A336&gt;0,VLOOKUP(A336,' 2_Measures'!$B$3:$K$62,2,0),"-")</f>
        <v>MS15: On-demand mobility service</v>
      </c>
      <c r="C336" s="12" t="str">
        <f>IF(A336&gt;0,VLOOKUP(A336,' 2_Measures'!$B$3:$K$62,3,0),"-")</f>
        <v>The Municipality of Heraklion within the SUMP and in combination with the other projects being implemented (parking control program, electric bicycles, electric buses, controlled access to the city center, etc.), through funded programs, recommended the purchase of an electric mini vehicle as an inclusive solution that will provide answers to the mobility of vulnerable groups (e.g. people with disabilities and mobility problems). The electric mini vehicle will be able to transport a handicapped person with the wheelchair and will serve the users for transportation either to public services or to medical visits.</v>
      </c>
      <c r="D336" s="89">
        <v>45100</v>
      </c>
      <c r="E336" s="89">
        <v>46014</v>
      </c>
      <c r="F336" s="71" t="s">
        <v>436</v>
      </c>
      <c r="G336" s="57" t="s">
        <v>437</v>
      </c>
      <c r="H336" s="57" t="s">
        <v>751</v>
      </c>
      <c r="I336" s="6" t="s">
        <v>439</v>
      </c>
      <c r="J336" s="12" t="str">
        <f t="shared" si="39"/>
        <v>HERA_MS2_IND1</v>
      </c>
      <c r="K336" s="72" t="s">
        <v>441</v>
      </c>
      <c r="L336" s="71"/>
      <c r="M336" s="71"/>
      <c r="N336" s="71"/>
      <c r="O336" s="72" t="s">
        <v>441</v>
      </c>
      <c r="P336" s="85"/>
    </row>
    <row r="337" spans="1:16" ht="116">
      <c r="A337" s="5" t="s">
        <v>314</v>
      </c>
      <c r="B337" s="5" t="str">
        <f>IF(A337&gt;0,VLOOKUP(A337,' 2_Measures'!$B$3:$K$62,2,0),"-")</f>
        <v>MS1: Multimodal hub / information screens</v>
      </c>
      <c r="C337" s="12" t="str">
        <f>IF(A337&gt;0,VLOOKUP(A337,' 2_Measures'!$B$3:$K$62,3,0),"-")</f>
        <v>The Municipality of Heraklion would like to install 2 interactive screens in strategic locations in order to inform the public for the current PT services (especially the park&amp;ride locations where a free bus service is running towards the city center), promote the journey planner and all SPINE and city's initiatives related to the public transport.</v>
      </c>
      <c r="D337" s="89">
        <v>45100</v>
      </c>
      <c r="E337" s="89">
        <v>46014</v>
      </c>
      <c r="F337" s="71" t="s">
        <v>436</v>
      </c>
      <c r="G337" s="57" t="s">
        <v>437</v>
      </c>
      <c r="H337" s="57" t="s">
        <v>751</v>
      </c>
      <c r="I337" s="6" t="s">
        <v>439</v>
      </c>
      <c r="J337" s="12" t="str">
        <f t="shared" si="39"/>
        <v>HERA_MS5_IND1</v>
      </c>
      <c r="K337" s="72" t="s">
        <v>441</v>
      </c>
      <c r="L337" s="71"/>
      <c r="M337" s="71"/>
      <c r="N337" s="71"/>
      <c r="O337" s="72" t="s">
        <v>441</v>
      </c>
      <c r="P337" s="85"/>
    </row>
    <row r="338" spans="1:16" ht="130.5">
      <c r="A338" s="5" t="s">
        <v>294</v>
      </c>
      <c r="B338" s="5" t="str">
        <f>IF(A338&gt;0,VLOOKUP(A338,' 2_Measures'!$B$3:$K$62,2,0),"-")</f>
        <v>MS3: Multimodal journey planner app</v>
      </c>
      <c r="C338" s="12" t="str">
        <f>IF(A338&gt;0,VLOOKUP(A338,' 2_Measures'!$B$3:$K$62,3,0),"-")</f>
        <v>The journey planner app is a tool which helps individuals plan their journeys from one location to another. The journey planner will include:
 • Mini bus service located within 3 park&amp;ride locations
• PT buses
• Electric mini vehicle for handicapped people (on demand)
• Bike stations (POI in the map) 
• Taxi stations (POI with call number for bookings)
• Parking (POI)</v>
      </c>
      <c r="D338" s="89">
        <v>45100</v>
      </c>
      <c r="E338" s="89">
        <v>46014</v>
      </c>
      <c r="F338" s="71" t="s">
        <v>442</v>
      </c>
      <c r="G338" s="57" t="s">
        <v>443</v>
      </c>
      <c r="H338" s="65" t="s">
        <v>717</v>
      </c>
      <c r="I338" s="6" t="s">
        <v>445</v>
      </c>
      <c r="J338" s="12" t="str">
        <f t="shared" si="39"/>
        <v>HERA_MS1_IND2</v>
      </c>
      <c r="K338" s="72" t="s">
        <v>895</v>
      </c>
      <c r="L338" s="71"/>
      <c r="M338" s="71"/>
      <c r="N338" s="71"/>
      <c r="O338" s="62" t="s">
        <v>896</v>
      </c>
      <c r="P338" s="85"/>
    </row>
    <row r="339" spans="1:16" ht="130.5">
      <c r="A339" s="5" t="s">
        <v>314</v>
      </c>
      <c r="B339" s="5" t="str">
        <f>IF(A339&gt;0,VLOOKUP(A339,' 2_Measures'!$B$3:$K$62,2,0),"-")</f>
        <v>MS1: Multimodal hub / information screens</v>
      </c>
      <c r="C339" s="12" t="str">
        <f>IF(A339&gt;0,VLOOKUP(A339,' 2_Measures'!$B$3:$K$62,3,0),"-")</f>
        <v>The Municipality of Heraklion would like to install 2 interactive screens in strategic locations in order to inform the public for the current PT services (especially the park&amp;ride locations where a free bus service is running towards the city center), promote the journey planner and all SPINE and city's initiatives related to the public transport.</v>
      </c>
      <c r="D339" s="89">
        <v>45100</v>
      </c>
      <c r="E339" s="89">
        <v>46014</v>
      </c>
      <c r="F339" s="71" t="s">
        <v>442</v>
      </c>
      <c r="G339" s="57" t="s">
        <v>443</v>
      </c>
      <c r="H339" s="65" t="s">
        <v>717</v>
      </c>
      <c r="I339" s="6" t="s">
        <v>445</v>
      </c>
      <c r="J339" s="12" t="str">
        <f>CONCATENATE(A339,"_",F339)</f>
        <v>HERA_MS5_IND2</v>
      </c>
      <c r="K339" s="72" t="s">
        <v>441</v>
      </c>
      <c r="L339" s="71"/>
      <c r="M339" s="71"/>
      <c r="N339" s="71"/>
      <c r="O339" s="72" t="s">
        <v>441</v>
      </c>
      <c r="P339" s="85"/>
    </row>
    <row r="340" spans="1:16" ht="116">
      <c r="A340" s="5" t="s">
        <v>298</v>
      </c>
      <c r="B340" s="5" t="str">
        <f>IF(A340&gt;0,VLOOKUP(A340,' 2_Measures'!$B$3:$K$62,2,0),"-")</f>
        <v>MS15: On-demand mobility service</v>
      </c>
      <c r="C340" s="12" t="str">
        <f>IF(A340&gt;0,VLOOKUP(A340,' 2_Measures'!$B$3:$K$62,3,0),"-")</f>
        <v>The Municipality of Heraklion within the SUMP and in combination with the other projects being implemented (parking control program, electric bicycles, electric buses, controlled access to the city center, etc.), through funded programs, recommended the purchase of an electric mini vehicle as an inclusive solution that will provide answers to the mobility of vulnerable groups (e.g. people with disabilities and mobility problems). The electric mini vehicle will be able to transport a handicapped person with the wheelchair and will serve the users for transportation either to public services or to medical visits.</v>
      </c>
      <c r="D340" s="89">
        <v>45100</v>
      </c>
      <c r="E340" s="89">
        <v>46014</v>
      </c>
      <c r="F340" s="71" t="s">
        <v>442</v>
      </c>
      <c r="G340" s="57" t="s">
        <v>443</v>
      </c>
      <c r="H340" s="65" t="s">
        <v>897</v>
      </c>
      <c r="I340" s="6" t="s">
        <v>445</v>
      </c>
      <c r="J340" s="12" t="str">
        <f t="shared" si="39"/>
        <v>HERA_MS2_IND2</v>
      </c>
      <c r="K340" s="72" t="s">
        <v>898</v>
      </c>
      <c r="L340" s="71"/>
      <c r="M340" s="71"/>
      <c r="N340" s="71" t="s">
        <v>899</v>
      </c>
      <c r="O340" s="72" t="s">
        <v>900</v>
      </c>
      <c r="P340" s="85"/>
    </row>
    <row r="341" spans="1:16" ht="72.5">
      <c r="A341" s="5" t="s">
        <v>298</v>
      </c>
      <c r="B341" s="5" t="str">
        <f>IF(A341&gt;0,VLOOKUP(A341,' 2_Measures'!$B$3:$K$62,2,0),"-")</f>
        <v>MS15: On-demand mobility service</v>
      </c>
      <c r="C341" s="12" t="str">
        <f>IF(A341&gt;0,VLOOKUP(A341,' 2_Measures'!$B$3:$K$62,3,0),"-")</f>
        <v>The Municipality of Heraklion within the SUMP and in combination with the other projects being implemented (parking control program, electric bicycles, electric buses, controlled access to the city center, etc.), through funded programs, recommended the purchase of an electric mini vehicle as an inclusive solution that will provide answers to the mobility of vulnerable groups (e.g. people with disabilities and mobility problems). The electric mini vehicle will be able to transport a handicapped person with the wheelchair and will serve the users for transportation either to public services or to medical visits.</v>
      </c>
      <c r="D341" s="89">
        <v>45100</v>
      </c>
      <c r="E341" s="89">
        <v>46014</v>
      </c>
      <c r="F341" s="71" t="s">
        <v>531</v>
      </c>
      <c r="G341" s="57" t="s">
        <v>532</v>
      </c>
      <c r="H341" s="63" t="s">
        <v>901</v>
      </c>
      <c r="I341" s="6" t="s">
        <v>439</v>
      </c>
      <c r="J341" s="12" t="str">
        <f t="shared" si="39"/>
        <v>HERA_MS2_IND4</v>
      </c>
      <c r="K341" s="62" t="s">
        <v>902</v>
      </c>
      <c r="L341" s="71"/>
      <c r="M341" s="71"/>
      <c r="N341" s="71"/>
      <c r="O341" s="157" t="s">
        <v>903</v>
      </c>
      <c r="P341" s="85"/>
    </row>
    <row r="342" spans="1:16" ht="56">
      <c r="A342" s="5" t="s">
        <v>314</v>
      </c>
      <c r="B342" s="5" t="str">
        <f>IF(A342&gt;0,VLOOKUP(A342,' 2_Measures'!$B$3:$K$62,2,0),"-")</f>
        <v>MS1: Multimodal hub / information screens</v>
      </c>
      <c r="C342" s="12"/>
      <c r="D342" s="89"/>
      <c r="E342" s="89"/>
      <c r="F342" s="71" t="s">
        <v>506</v>
      </c>
      <c r="G342" s="76" t="s">
        <v>507</v>
      </c>
      <c r="H342" s="76" t="s">
        <v>904</v>
      </c>
      <c r="I342" s="6" t="s">
        <v>494</v>
      </c>
      <c r="J342" s="12" t="str">
        <f t="shared" si="39"/>
        <v>HERA_MS5_IND54</v>
      </c>
      <c r="K342" s="72">
        <v>0</v>
      </c>
      <c r="L342" s="71"/>
      <c r="M342" s="71"/>
      <c r="N342" s="71"/>
      <c r="O342" s="72" t="s">
        <v>905</v>
      </c>
      <c r="P342" s="85"/>
    </row>
    <row r="343" spans="1:16" ht="116">
      <c r="A343" s="5" t="s">
        <v>294</v>
      </c>
      <c r="B343" s="5" t="str">
        <f>IF(A343&gt;0,VLOOKUP(A343,' 2_Measures'!$B$3:$K$62,2,0),"-")</f>
        <v>MS3: Multimodal journey planner app</v>
      </c>
      <c r="C343" s="12" t="str">
        <f>IF(A343&gt;0,VLOOKUP(A343,' 2_Measures'!$B$3:$K$62,3,0),"-")</f>
        <v>The journey planner app is a tool which helps individuals plan their journeys from one location to another. The journey planner will include:
 • Mini bus service located within 3 park&amp;ride locations
• PT buses
• Electric mini vehicle for handicapped people (on demand)
• Bike stations (POI in the map) 
• Taxi stations (POI with call number for bookings)
• Parking (POI)</v>
      </c>
      <c r="D343" s="89">
        <v>45100</v>
      </c>
      <c r="E343" s="89">
        <v>46014</v>
      </c>
      <c r="F343" s="71" t="s">
        <v>519</v>
      </c>
      <c r="G343" s="61" t="s">
        <v>639</v>
      </c>
      <c r="H343" s="79" t="s">
        <v>890</v>
      </c>
      <c r="I343" s="6" t="s">
        <v>473</v>
      </c>
      <c r="J343" s="12" t="str">
        <f t="shared" si="39"/>
        <v>HERA_MS1_IND58</v>
      </c>
      <c r="K343" s="62" t="s">
        <v>906</v>
      </c>
      <c r="L343" s="71"/>
      <c r="M343" s="71"/>
      <c r="N343" s="71"/>
      <c r="O343" s="71" t="s">
        <v>907</v>
      </c>
      <c r="P343" s="85"/>
    </row>
    <row r="344" spans="1:16" ht="70">
      <c r="A344" s="5" t="s">
        <v>304</v>
      </c>
      <c r="B344" s="5" t="str">
        <f>IF(A344&gt;0,VLOOKUP(A344,' 2_Measures'!$B$3:$K$62,2,0),"-")</f>
        <v>MS17: Cargo hitching</v>
      </c>
      <c r="C344" s="12" t="str">
        <f>IF(A344&gt;0,VLOOKUP(A344,' 2_Measures'!$B$3:$K$62,3,0),"-")</f>
        <v>The ASTIKO KTEL (Public Transportation of Heraklion Municipality), would like to explore the cargo hitching measure by connecting the Port and/or the Airport with distant settlements for the transport of parcels to these areas.</v>
      </c>
      <c r="D344" s="89">
        <v>45100</v>
      </c>
      <c r="E344" s="89">
        <v>46014</v>
      </c>
      <c r="F344" s="71" t="s">
        <v>853</v>
      </c>
      <c r="G344" s="76" t="s">
        <v>854</v>
      </c>
      <c r="H344" s="76" t="s">
        <v>908</v>
      </c>
      <c r="I344" s="6" t="s">
        <v>473</v>
      </c>
      <c r="J344" s="12" t="str">
        <f t="shared" si="39"/>
        <v>HERA_MS3_IND62</v>
      </c>
      <c r="K344" s="62" t="s">
        <v>909</v>
      </c>
      <c r="L344" s="71"/>
      <c r="M344" s="71"/>
      <c r="N344" s="71"/>
      <c r="O344" s="71" t="s">
        <v>910</v>
      </c>
      <c r="P344" s="85"/>
    </row>
    <row r="345" spans="1:16">
      <c r="A345" s="85"/>
      <c r="B345" s="6"/>
      <c r="C345" s="59"/>
      <c r="D345" s="91"/>
      <c r="E345" s="91"/>
      <c r="F345" s="71"/>
      <c r="G345" s="68"/>
      <c r="H345" s="68"/>
      <c r="I345" s="85"/>
      <c r="J345" s="85"/>
      <c r="K345" s="71"/>
      <c r="L345" s="71"/>
      <c r="M345" s="71"/>
      <c r="N345" s="71"/>
      <c r="O345" s="71"/>
      <c r="P345" s="85"/>
    </row>
    <row r="346" spans="1:16" ht="116">
      <c r="A346" s="5" t="s">
        <v>391</v>
      </c>
      <c r="B346" s="5" t="str">
        <f>IF(A346&gt;0,VLOOKUP(A346,' 2_Measures'!$B$3:$K$62,2,0),"-")</f>
        <v>MS6: Maas / Integration of on-site parking</v>
      </c>
      <c r="C346" s="12" t="str">
        <f>IF(A346&gt;0,VLOOKUP(A346,' 2_Measures'!$B$3:$K$62,3,0),"-")</f>
        <v>Integration of the information of available spaces for standards vehicles, electric vehicles and spaces for disabled persons.</v>
      </c>
      <c r="D346" s="89">
        <v>45100</v>
      </c>
      <c r="E346" s="89">
        <v>46014</v>
      </c>
      <c r="F346" s="71" t="s">
        <v>436</v>
      </c>
      <c r="G346" s="57" t="s">
        <v>437</v>
      </c>
      <c r="H346" s="57" t="s">
        <v>751</v>
      </c>
      <c r="I346" s="6" t="s">
        <v>439</v>
      </c>
      <c r="J346" s="12" t="str">
        <f t="shared" si="39"/>
        <v>ROU_MS1_IND1</v>
      </c>
      <c r="K346" s="84">
        <v>0.11</v>
      </c>
      <c r="L346" s="133"/>
      <c r="M346" s="133"/>
      <c r="N346" s="133"/>
      <c r="O346" s="133" t="s">
        <v>911</v>
      </c>
      <c r="P346" s="85"/>
    </row>
    <row r="347" spans="1:16" ht="116">
      <c r="A347" s="5" t="s">
        <v>396</v>
      </c>
      <c r="B347" s="5" t="str">
        <f>IF(A347&gt;0,VLOOKUP(A347,' 2_Measures'!$B$3:$K$62,2,0),"-")</f>
        <v>MS6: Maas / Integration of LEZ</v>
      </c>
      <c r="C347" s="12" t="str">
        <f>IF(A347&gt;0,VLOOKUP(A347,' 2_Measures'!$B$3:$K$62,3,0),"-")</f>
        <v>Integration of LEZ constraints in the journey planner​.</v>
      </c>
      <c r="D347" s="89">
        <v>45100</v>
      </c>
      <c r="E347" s="89">
        <v>46014</v>
      </c>
      <c r="F347" s="71" t="s">
        <v>436</v>
      </c>
      <c r="G347" s="57" t="s">
        <v>437</v>
      </c>
      <c r="H347" s="57" t="s">
        <v>751</v>
      </c>
      <c r="I347" s="6" t="s">
        <v>439</v>
      </c>
      <c r="J347" s="12" t="str">
        <f t="shared" si="39"/>
        <v>ROU_MS2_IND1</v>
      </c>
      <c r="K347" s="72" t="s">
        <v>441</v>
      </c>
      <c r="L347" s="117"/>
      <c r="M347" s="117"/>
      <c r="N347" s="117"/>
      <c r="O347" s="72" t="s">
        <v>441</v>
      </c>
      <c r="P347" s="85"/>
    </row>
    <row r="348" spans="1:16" ht="116">
      <c r="A348" s="5" t="s">
        <v>400</v>
      </c>
      <c r="B348" s="5" t="str">
        <f>IF(A348&gt;0,VLOOKUP(A348,' 2_Measures'!$B$3:$K$62,2,0),"-")</f>
        <v>MS6: MaaS / integration of carpooling</v>
      </c>
      <c r="C348" s="12" t="str">
        <f>IF(A348&gt;0,VLOOKUP(A348,' 2_Measures'!$B$3:$K$62,3,0),"-")</f>
        <v>Present several carpooling solutions and allow the booking through a deep link​.</v>
      </c>
      <c r="D348" s="89">
        <v>45100</v>
      </c>
      <c r="E348" s="89">
        <v>46014</v>
      </c>
      <c r="F348" s="71" t="s">
        <v>436</v>
      </c>
      <c r="G348" s="57" t="s">
        <v>437</v>
      </c>
      <c r="H348" s="57" t="s">
        <v>751</v>
      </c>
      <c r="I348" s="6" t="s">
        <v>439</v>
      </c>
      <c r="J348" s="12" t="str">
        <f t="shared" si="39"/>
        <v>ROU_MS3_IND1</v>
      </c>
      <c r="K348" s="72" t="s">
        <v>441</v>
      </c>
      <c r="L348" s="117"/>
      <c r="M348" s="117"/>
      <c r="N348" s="117"/>
      <c r="O348" s="72" t="s">
        <v>441</v>
      </c>
      <c r="P348" s="85"/>
    </row>
    <row r="349" spans="1:16" ht="116">
      <c r="A349" s="5" t="s">
        <v>405</v>
      </c>
      <c r="B349" s="5" t="str">
        <f>IF(A349&gt;0,VLOOKUP(A349,' 2_Measures'!$B$3:$K$62,2,0),"-")</f>
        <v>MS6: MaaS /  integration of ToD</v>
      </c>
      <c r="C349" s="12" t="str">
        <f>IF(A349&gt;0,VLOOKUP(A349,' 2_Measures'!$B$3:$K$62,3,0),"-")</f>
        <v>ToD (Transport on Demand) that optimize the booking and the utilization of smaller busses used in less dense areas.</v>
      </c>
      <c r="D349" s="89">
        <v>45100</v>
      </c>
      <c r="E349" s="89">
        <v>46014</v>
      </c>
      <c r="F349" s="71" t="s">
        <v>436</v>
      </c>
      <c r="G349" s="57" t="s">
        <v>437</v>
      </c>
      <c r="H349" s="57" t="s">
        <v>751</v>
      </c>
      <c r="I349" s="6" t="s">
        <v>439</v>
      </c>
      <c r="J349" s="12" t="str">
        <f t="shared" si="39"/>
        <v>ROU_MS4_IND1</v>
      </c>
      <c r="K349" s="72" t="s">
        <v>441</v>
      </c>
      <c r="L349" s="117"/>
      <c r="M349" s="117"/>
      <c r="N349" s="117"/>
      <c r="O349" s="72" t="s">
        <v>441</v>
      </c>
      <c r="P349" s="85"/>
    </row>
    <row r="350" spans="1:16" ht="145">
      <c r="A350" s="5" t="s">
        <v>391</v>
      </c>
      <c r="B350" s="5" t="str">
        <f>IF(A350&gt;0,VLOOKUP(A350,' 2_Measures'!$B$3:$K$62,2,0),"-")</f>
        <v>MS6: Maas / Integration of on-site parking</v>
      </c>
      <c r="C350" s="12" t="str">
        <f>IF(A350&gt;0,VLOOKUP(A350,' 2_Measures'!$B$3:$K$62,3,0),"-")</f>
        <v>Integration of the information of available spaces for standards vehicles, electric vehicles and spaces for disabled persons.</v>
      </c>
      <c r="D350" s="89">
        <v>45100</v>
      </c>
      <c r="E350" s="89">
        <v>46014</v>
      </c>
      <c r="F350" s="71" t="s">
        <v>442</v>
      </c>
      <c r="G350" s="57" t="s">
        <v>443</v>
      </c>
      <c r="H350" s="65" t="s">
        <v>860</v>
      </c>
      <c r="I350" s="6" t="s">
        <v>445</v>
      </c>
      <c r="J350" s="12" t="str">
        <f t="shared" si="39"/>
        <v>ROU_MS1_IND2</v>
      </c>
      <c r="K350" s="72" t="s">
        <v>912</v>
      </c>
      <c r="L350" s="176"/>
      <c r="M350" s="176"/>
      <c r="N350" s="176"/>
      <c r="O350" s="72" t="s">
        <v>913</v>
      </c>
      <c r="P350" s="85"/>
    </row>
    <row r="351" spans="1:16" ht="145">
      <c r="A351" s="5" t="s">
        <v>396</v>
      </c>
      <c r="B351" s="5" t="str">
        <f>IF(A351&gt;0,VLOOKUP(A351,' 2_Measures'!$B$3:$K$62,2,0),"-")</f>
        <v>MS6: Maas / Integration of LEZ</v>
      </c>
      <c r="C351" s="12" t="str">
        <f>IF(A351&gt;0,VLOOKUP(A351,' 2_Measures'!$B$3:$K$62,3,0),"-")</f>
        <v>Integration of LEZ constraints in the journey planner​.</v>
      </c>
      <c r="D351" s="89">
        <v>45100</v>
      </c>
      <c r="E351" s="89">
        <v>46014</v>
      </c>
      <c r="F351" s="71" t="s">
        <v>442</v>
      </c>
      <c r="G351" s="57" t="s">
        <v>443</v>
      </c>
      <c r="H351" s="65" t="s">
        <v>860</v>
      </c>
      <c r="I351" s="6" t="s">
        <v>445</v>
      </c>
      <c r="J351" s="12" t="str">
        <f t="shared" si="39"/>
        <v>ROU_MS2_IND2</v>
      </c>
      <c r="K351" s="72" t="s">
        <v>441</v>
      </c>
      <c r="L351" s="176"/>
      <c r="M351" s="176"/>
      <c r="N351" s="176"/>
      <c r="O351" s="72" t="s">
        <v>441</v>
      </c>
      <c r="P351" s="85"/>
    </row>
    <row r="352" spans="1:16" ht="145">
      <c r="A352" s="5" t="s">
        <v>400</v>
      </c>
      <c r="B352" s="5" t="str">
        <f>IF(A352&gt;0,VLOOKUP(A352,' 2_Measures'!$B$3:$K$62,2,0),"-")</f>
        <v>MS6: MaaS / integration of carpooling</v>
      </c>
      <c r="C352" s="12" t="str">
        <f>IF(A352&gt;0,VLOOKUP(A352,' 2_Measures'!$B$3:$K$62,3,0),"-")</f>
        <v>Present several carpooling solutions and allow the booking through a deep link​.</v>
      </c>
      <c r="D352" s="89">
        <v>45100</v>
      </c>
      <c r="E352" s="89">
        <v>46014</v>
      </c>
      <c r="F352" s="71" t="s">
        <v>442</v>
      </c>
      <c r="G352" s="57" t="s">
        <v>443</v>
      </c>
      <c r="H352" s="65" t="s">
        <v>860</v>
      </c>
      <c r="I352" s="6" t="s">
        <v>445</v>
      </c>
      <c r="J352" s="12" t="str">
        <f t="shared" si="39"/>
        <v>ROU_MS3_IND2</v>
      </c>
      <c r="K352" s="217" t="s">
        <v>441</v>
      </c>
      <c r="L352" s="218"/>
      <c r="M352" s="218"/>
      <c r="N352" s="218"/>
      <c r="O352" s="217" t="s">
        <v>441</v>
      </c>
      <c r="P352" s="219"/>
    </row>
    <row r="353" spans="1:17" ht="145">
      <c r="A353" s="5" t="s">
        <v>405</v>
      </c>
      <c r="B353" s="5" t="str">
        <f>IF(A353&gt;0,VLOOKUP(A353,' 2_Measures'!$B$3:$K$62,2,0),"-")</f>
        <v>MS6: MaaS /  integration of ToD</v>
      </c>
      <c r="C353" s="12" t="str">
        <f>IF(A353&gt;0,VLOOKUP(A353,' 2_Measures'!$B$3:$K$62,3,0),"-")</f>
        <v>ToD (Transport on Demand) that optimize the booking and the utilization of smaller busses used in less dense areas.</v>
      </c>
      <c r="D353" s="89">
        <v>45100</v>
      </c>
      <c r="E353" s="89">
        <v>46014</v>
      </c>
      <c r="F353" s="71" t="s">
        <v>442</v>
      </c>
      <c r="G353" s="57" t="s">
        <v>443</v>
      </c>
      <c r="H353" s="65" t="s">
        <v>860</v>
      </c>
      <c r="I353" s="6" t="s">
        <v>445</v>
      </c>
      <c r="J353" s="214" t="str">
        <f t="shared" si="39"/>
        <v>ROU_MS4_IND2</v>
      </c>
      <c r="K353" s="210" t="s">
        <v>441</v>
      </c>
      <c r="L353" s="211"/>
      <c r="M353" s="211"/>
      <c r="N353" s="211"/>
      <c r="O353" s="210" t="s">
        <v>441</v>
      </c>
      <c r="P353" s="212"/>
    </row>
    <row r="354" spans="1:17" ht="116">
      <c r="A354" s="192" t="s">
        <v>391</v>
      </c>
      <c r="B354" s="193" t="s">
        <v>392</v>
      </c>
      <c r="C354" s="194" t="s">
        <v>393</v>
      </c>
      <c r="D354" s="195" t="s">
        <v>914</v>
      </c>
      <c r="E354" s="196">
        <v>45992</v>
      </c>
      <c r="F354" s="233" t="s">
        <v>448</v>
      </c>
      <c r="G354" s="116" t="s">
        <v>449</v>
      </c>
      <c r="H354" s="197" t="s">
        <v>915</v>
      </c>
      <c r="I354" s="197" t="s">
        <v>445</v>
      </c>
      <c r="J354" s="215" t="s">
        <v>916</v>
      </c>
      <c r="K354" s="221" t="s">
        <v>850</v>
      </c>
      <c r="L354" s="232"/>
      <c r="M354" s="232"/>
      <c r="N354" s="232"/>
      <c r="O354" s="221" t="s">
        <v>917</v>
      </c>
      <c r="P354" s="213"/>
      <c r="Q354" s="239"/>
    </row>
    <row r="355" spans="1:17" ht="116">
      <c r="A355" s="199" t="s">
        <v>396</v>
      </c>
      <c r="B355" s="200" t="s">
        <v>397</v>
      </c>
      <c r="C355" s="201" t="s">
        <v>398</v>
      </c>
      <c r="D355" s="202" t="s">
        <v>914</v>
      </c>
      <c r="E355" s="203">
        <v>45992</v>
      </c>
      <c r="F355" s="233" t="s">
        <v>448</v>
      </c>
      <c r="G355" s="204" t="s">
        <v>449</v>
      </c>
      <c r="H355" s="205" t="s">
        <v>915</v>
      </c>
      <c r="I355" s="205" t="s">
        <v>445</v>
      </c>
      <c r="J355" s="216" t="s">
        <v>918</v>
      </c>
      <c r="K355" s="210" t="s">
        <v>441</v>
      </c>
      <c r="L355" s="213"/>
      <c r="M355" s="213"/>
      <c r="N355" s="213"/>
      <c r="O355" s="210" t="s">
        <v>441</v>
      </c>
      <c r="P355" s="213"/>
      <c r="Q355" s="239"/>
    </row>
    <row r="356" spans="1:17" ht="116">
      <c r="A356" s="199" t="s">
        <v>400</v>
      </c>
      <c r="B356" s="200" t="s">
        <v>401</v>
      </c>
      <c r="C356" s="201" t="s">
        <v>402</v>
      </c>
      <c r="D356" s="202" t="s">
        <v>914</v>
      </c>
      <c r="E356" s="203">
        <v>45992</v>
      </c>
      <c r="F356" s="233" t="s">
        <v>448</v>
      </c>
      <c r="G356" s="204" t="s">
        <v>449</v>
      </c>
      <c r="H356" s="205" t="s">
        <v>915</v>
      </c>
      <c r="I356" s="205" t="s">
        <v>445</v>
      </c>
      <c r="J356" s="216" t="s">
        <v>919</v>
      </c>
      <c r="K356" s="210" t="s">
        <v>441</v>
      </c>
      <c r="L356" s="213"/>
      <c r="M356" s="213"/>
      <c r="N356" s="213"/>
      <c r="O356" s="210" t="s">
        <v>441</v>
      </c>
      <c r="P356" s="213"/>
      <c r="Q356" s="239"/>
    </row>
    <row r="357" spans="1:17" ht="116">
      <c r="A357" s="199" t="s">
        <v>405</v>
      </c>
      <c r="B357" s="200" t="s">
        <v>406</v>
      </c>
      <c r="C357" s="201" t="s">
        <v>407</v>
      </c>
      <c r="D357" s="202" t="s">
        <v>914</v>
      </c>
      <c r="E357" s="203">
        <v>45992</v>
      </c>
      <c r="F357" s="233" t="s">
        <v>448</v>
      </c>
      <c r="G357" s="204" t="s">
        <v>449</v>
      </c>
      <c r="H357" s="205" t="s">
        <v>915</v>
      </c>
      <c r="I357" s="205" t="s">
        <v>445</v>
      </c>
      <c r="J357" s="216" t="s">
        <v>920</v>
      </c>
      <c r="K357" s="210" t="s">
        <v>441</v>
      </c>
      <c r="L357" s="213"/>
      <c r="M357" s="213"/>
      <c r="N357" s="213"/>
      <c r="O357" s="210" t="s">
        <v>441</v>
      </c>
      <c r="P357" s="213"/>
      <c r="Q357" s="239"/>
    </row>
    <row r="358" spans="1:17" ht="116">
      <c r="A358" s="192" t="s">
        <v>391</v>
      </c>
      <c r="B358" s="193" t="s">
        <v>392</v>
      </c>
      <c r="C358" s="194" t="s">
        <v>393</v>
      </c>
      <c r="D358" s="195" t="s">
        <v>914</v>
      </c>
      <c r="E358" s="196">
        <v>45992</v>
      </c>
      <c r="F358" s="234" t="s">
        <v>550</v>
      </c>
      <c r="G358" s="206" t="s">
        <v>551</v>
      </c>
      <c r="H358" s="225" t="s">
        <v>921</v>
      </c>
      <c r="I358" s="197" t="s">
        <v>473</v>
      </c>
      <c r="J358" s="215" t="s">
        <v>922</v>
      </c>
      <c r="K358" s="228">
        <v>0.9</v>
      </c>
      <c r="L358" s="222"/>
      <c r="M358" s="222"/>
      <c r="N358" s="222"/>
      <c r="O358" s="227">
        <v>0.92</v>
      </c>
      <c r="P358" s="213"/>
      <c r="Q358" s="198"/>
    </row>
    <row r="359" spans="1:17" ht="87">
      <c r="A359" s="199" t="s">
        <v>405</v>
      </c>
      <c r="B359" s="200" t="s">
        <v>406</v>
      </c>
      <c r="C359" s="201" t="s">
        <v>407</v>
      </c>
      <c r="D359" s="207" t="s">
        <v>914</v>
      </c>
      <c r="E359" s="208">
        <v>45992</v>
      </c>
      <c r="F359" s="233" t="s">
        <v>923</v>
      </c>
      <c r="G359" s="209" t="s">
        <v>924</v>
      </c>
      <c r="H359" s="229" t="s">
        <v>925</v>
      </c>
      <c r="I359" s="205" t="s">
        <v>498</v>
      </c>
      <c r="J359" s="216" t="s">
        <v>926</v>
      </c>
      <c r="K359" s="226" t="s">
        <v>927</v>
      </c>
      <c r="L359" s="230"/>
      <c r="M359" s="230"/>
      <c r="N359" s="230"/>
      <c r="O359" s="231">
        <v>1.4E-2</v>
      </c>
      <c r="P359" s="213"/>
      <c r="Q359" s="198"/>
    </row>
    <row r="360" spans="1:17" ht="58">
      <c r="A360" s="199" t="s">
        <v>391</v>
      </c>
      <c r="B360" s="200" t="s">
        <v>392</v>
      </c>
      <c r="C360" s="201" t="s">
        <v>393</v>
      </c>
      <c r="D360" s="207" t="s">
        <v>914</v>
      </c>
      <c r="E360" s="208">
        <v>45992</v>
      </c>
      <c r="F360" s="233" t="s">
        <v>509</v>
      </c>
      <c r="G360" s="204" t="s">
        <v>928</v>
      </c>
      <c r="H360" s="205" t="s">
        <v>929</v>
      </c>
      <c r="I360" s="205" t="s">
        <v>473</v>
      </c>
      <c r="J360" s="216" t="s">
        <v>930</v>
      </c>
      <c r="K360" s="223" t="s">
        <v>931</v>
      </c>
      <c r="L360" s="222"/>
      <c r="M360" s="222"/>
      <c r="N360" s="222"/>
      <c r="O360" s="223" t="s">
        <v>932</v>
      </c>
      <c r="P360" s="213"/>
      <c r="Q360" s="240"/>
    </row>
    <row r="361" spans="1:17" ht="58">
      <c r="A361" s="199" t="s">
        <v>396</v>
      </c>
      <c r="B361" s="200" t="s">
        <v>397</v>
      </c>
      <c r="C361" s="201" t="s">
        <v>398</v>
      </c>
      <c r="D361" s="207" t="s">
        <v>914</v>
      </c>
      <c r="E361" s="208">
        <v>45992</v>
      </c>
      <c r="F361" s="233" t="s">
        <v>509</v>
      </c>
      <c r="G361" s="204" t="s">
        <v>928</v>
      </c>
      <c r="H361" s="205" t="s">
        <v>929</v>
      </c>
      <c r="I361" s="205" t="s">
        <v>473</v>
      </c>
      <c r="J361" s="216" t="s">
        <v>933</v>
      </c>
      <c r="K361" s="220" t="s">
        <v>441</v>
      </c>
      <c r="L361" s="224"/>
      <c r="M361" s="224"/>
      <c r="N361" s="224"/>
      <c r="O361" s="220" t="s">
        <v>441</v>
      </c>
      <c r="P361" s="213"/>
      <c r="Q361" s="240"/>
    </row>
    <row r="362" spans="1:17" ht="72.5">
      <c r="A362" s="199" t="s">
        <v>400</v>
      </c>
      <c r="B362" s="200" t="s">
        <v>401</v>
      </c>
      <c r="C362" s="201" t="s">
        <v>402</v>
      </c>
      <c r="D362" s="207" t="s">
        <v>914</v>
      </c>
      <c r="E362" s="208">
        <v>45992</v>
      </c>
      <c r="F362" s="233" t="s">
        <v>509</v>
      </c>
      <c r="G362" s="204" t="s">
        <v>928</v>
      </c>
      <c r="H362" s="205" t="s">
        <v>934</v>
      </c>
      <c r="I362" s="205" t="s">
        <v>473</v>
      </c>
      <c r="J362" s="216" t="s">
        <v>935</v>
      </c>
      <c r="K362" s="220" t="s">
        <v>441</v>
      </c>
      <c r="L362" s="224"/>
      <c r="M362" s="224"/>
      <c r="N362" s="224"/>
      <c r="O362" s="220" t="s">
        <v>441</v>
      </c>
      <c r="P362" s="213"/>
      <c r="Q362" s="240"/>
    </row>
    <row r="363" spans="1:17" ht="72.5">
      <c r="A363" s="199" t="s">
        <v>405</v>
      </c>
      <c r="B363" s="200" t="s">
        <v>406</v>
      </c>
      <c r="C363" s="201" t="s">
        <v>407</v>
      </c>
      <c r="D363" s="207" t="s">
        <v>914</v>
      </c>
      <c r="E363" s="208">
        <v>45992</v>
      </c>
      <c r="F363" s="233" t="s">
        <v>509</v>
      </c>
      <c r="G363" s="204" t="s">
        <v>928</v>
      </c>
      <c r="H363" s="205" t="s">
        <v>934</v>
      </c>
      <c r="I363" s="205" t="s">
        <v>473</v>
      </c>
      <c r="J363" s="216" t="s">
        <v>936</v>
      </c>
      <c r="K363" s="220" t="s">
        <v>441</v>
      </c>
      <c r="L363" s="224"/>
      <c r="M363" s="224"/>
      <c r="N363" s="224"/>
      <c r="O363" s="220" t="s">
        <v>441</v>
      </c>
      <c r="P363" s="213"/>
      <c r="Q363" s="240"/>
    </row>
  </sheetData>
  <autoFilter ref="A1:P258" xr:uid="{00000000-0001-0000-0300-000000000000}"/>
  <mergeCells count="11">
    <mergeCell ref="Q354:Q357"/>
    <mergeCell ref="Q360:Q363"/>
    <mergeCell ref="P182:P185"/>
    <mergeCell ref="P9:P11"/>
    <mergeCell ref="N183:N185"/>
    <mergeCell ref="N67:N70"/>
    <mergeCell ref="L67:L70"/>
    <mergeCell ref="M67:M70"/>
    <mergeCell ref="L183:L185"/>
    <mergeCell ref="M183:M185"/>
    <mergeCell ref="P129:P132"/>
  </mergeCells>
  <phoneticPr fontId="24" type="noConversion"/>
  <pageMargins left="0.25" right="0.25" top="0.75" bottom="0.75" header="0.3" footer="0.3"/>
  <pageSetup paperSize="8" fitToWidth="0"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2B4B3086-DCA2-D048-AF52-E712762342E4}">
          <x14:formula1>
            <xm:f>'Measure IDs'!$E$1:$E$9</xm:f>
          </x14:formula1>
          <xm:sqref>I149:I151 I174:I206 I333 I3:I147 I154:I172 I208:I258 I260:I299 I302:I329 I335:I344 I346:I353</xm:sqref>
        </x14:dataValidation>
        <x14:dataValidation type="list" allowBlank="1" showInputMessage="1" showErrorMessage="1" xr:uid="{00000000-0002-0000-0300-000002000000}">
          <x14:formula1>
            <xm:f>' 2_Measures'!$B$3:$B$62</xm:f>
          </x14:formula1>
          <xm:sqref>A174:A207 A3:A122 A125:A147 A149:A172 A260:A300 A302:A333 A335:A344 A346:A353</xm:sqref>
        </x14:dataValidation>
        <x14:dataValidation type="list" allowBlank="1" showInputMessage="1" showErrorMessage="1" xr:uid="{9868D842-D659-4C1F-96EF-7F8E9C497E22}">
          <x14:formula1>
            <xm:f>'1_Pilot Cities'!$D$3:$D$13</xm:f>
          </x14:formula1>
          <xm:sqref>A208:A257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BCFE35-91FF-46CD-AD33-CDEEC0C1C0B8}">
  <dimension ref="A1"/>
  <sheetViews>
    <sheetView workbookViewId="0">
      <selection activeCell="J30" sqref="J30"/>
    </sheetView>
  </sheetViews>
  <sheetFormatPr defaultColWidth="8.6328125" defaultRowHeight="14.5"/>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6E0C9-FB08-4BBE-8218-145644994744}">
  <dimension ref="A1:E66"/>
  <sheetViews>
    <sheetView workbookViewId="0">
      <selection activeCell="B5" sqref="B5"/>
    </sheetView>
  </sheetViews>
  <sheetFormatPr defaultColWidth="8.6328125" defaultRowHeight="14.5"/>
  <cols>
    <col min="1" max="1" width="60" customWidth="1"/>
    <col min="2" max="2" width="39.453125" style="54" customWidth="1"/>
    <col min="3" max="3" width="16.453125" customWidth="1"/>
    <col min="5" max="5" width="21" bestFit="1" customWidth="1"/>
  </cols>
  <sheetData>
    <row r="1" spans="1:5">
      <c r="A1" s="34" t="s">
        <v>84</v>
      </c>
      <c r="B1" s="55" t="s">
        <v>937</v>
      </c>
      <c r="E1" s="8" t="s">
        <v>461</v>
      </c>
    </row>
    <row r="2" spans="1:5" ht="29">
      <c r="A2" s="52" t="s">
        <v>337</v>
      </c>
      <c r="B2" s="56" t="s">
        <v>938</v>
      </c>
      <c r="E2" s="41" t="s">
        <v>539</v>
      </c>
    </row>
    <row r="3" spans="1:5" ht="29">
      <c r="A3" s="52" t="s">
        <v>112</v>
      </c>
      <c r="B3" s="56" t="s">
        <v>938</v>
      </c>
      <c r="E3" s="42" t="s">
        <v>939</v>
      </c>
    </row>
    <row r="4" spans="1:5">
      <c r="A4" s="52" t="s">
        <v>118</v>
      </c>
      <c r="B4" s="56" t="s">
        <v>940</v>
      </c>
      <c r="E4" s="43" t="s">
        <v>498</v>
      </c>
    </row>
    <row r="5" spans="1:5" ht="29">
      <c r="A5" s="52" t="s">
        <v>135</v>
      </c>
      <c r="B5" s="56" t="s">
        <v>938</v>
      </c>
      <c r="E5" s="44" t="s">
        <v>494</v>
      </c>
    </row>
    <row r="6" spans="1:5" ht="29">
      <c r="A6" s="52" t="s">
        <v>141</v>
      </c>
      <c r="B6" s="56" t="s">
        <v>938</v>
      </c>
      <c r="E6" s="45" t="s">
        <v>593</v>
      </c>
    </row>
    <row r="7" spans="1:5">
      <c r="A7" s="52" t="s">
        <v>147</v>
      </c>
      <c r="B7" s="56" t="s">
        <v>940</v>
      </c>
      <c r="E7" s="46" t="s">
        <v>467</v>
      </c>
    </row>
    <row r="8" spans="1:5" ht="29">
      <c r="A8" s="52" t="s">
        <v>941</v>
      </c>
      <c r="B8" s="56" t="s">
        <v>942</v>
      </c>
      <c r="E8" s="47" t="s">
        <v>445</v>
      </c>
    </row>
    <row r="9" spans="1:5">
      <c r="A9" s="52" t="s">
        <v>159</v>
      </c>
      <c r="B9" s="56" t="s">
        <v>943</v>
      </c>
      <c r="E9" t="s">
        <v>473</v>
      </c>
    </row>
    <row r="10" spans="1:5">
      <c r="A10" s="52" t="s">
        <v>165</v>
      </c>
      <c r="B10" s="56" t="s">
        <v>944</v>
      </c>
    </row>
    <row r="11" spans="1:5" ht="29">
      <c r="A11" s="52" t="s">
        <v>172</v>
      </c>
      <c r="B11" s="56" t="s">
        <v>942</v>
      </c>
    </row>
    <row r="12" spans="1:5">
      <c r="A12" s="52" t="s">
        <v>192</v>
      </c>
      <c r="B12" s="56" t="s">
        <v>945</v>
      </c>
    </row>
    <row r="13" spans="1:5">
      <c r="A13" s="52" t="s">
        <v>199</v>
      </c>
      <c r="B13" s="56" t="s">
        <v>946</v>
      </c>
    </row>
    <row r="14" spans="1:5">
      <c r="A14" s="52" t="s">
        <v>123</v>
      </c>
      <c r="B14" s="56" t="s">
        <v>946</v>
      </c>
    </row>
    <row r="15" spans="1:5">
      <c r="A15" s="52" t="s">
        <v>237</v>
      </c>
      <c r="B15" s="56" t="s">
        <v>947</v>
      </c>
    </row>
    <row r="16" spans="1:5" ht="43.5">
      <c r="A16" s="52" t="s">
        <v>299</v>
      </c>
      <c r="B16" s="56" t="s">
        <v>948</v>
      </c>
    </row>
    <row r="17" spans="1:2">
      <c r="A17" s="52" t="s">
        <v>356</v>
      </c>
      <c r="B17" s="56" t="s">
        <v>949</v>
      </c>
    </row>
    <row r="18" spans="1:2" ht="29">
      <c r="A18" s="53" t="s">
        <v>305</v>
      </c>
      <c r="B18" s="56" t="s">
        <v>950</v>
      </c>
    </row>
    <row r="19" spans="1:2" ht="29">
      <c r="A19" s="53" t="s">
        <v>380</v>
      </c>
      <c r="B19" s="56" t="s">
        <v>949</v>
      </c>
    </row>
    <row r="20" spans="1:2">
      <c r="A20" s="53" t="s">
        <v>221</v>
      </c>
      <c r="B20" s="56" t="s">
        <v>943</v>
      </c>
    </row>
    <row r="23" spans="1:2">
      <c r="A23" s="33"/>
    </row>
    <row r="24" spans="1:2">
      <c r="A24" s="33"/>
    </row>
    <row r="25" spans="1:2">
      <c r="A25" s="33"/>
    </row>
    <row r="26" spans="1:2">
      <c r="A26" s="33"/>
    </row>
    <row r="27" spans="1:2">
      <c r="A27" s="33"/>
    </row>
    <row r="28" spans="1:2">
      <c r="A28" s="33"/>
    </row>
    <row r="29" spans="1:2">
      <c r="A29" s="33"/>
    </row>
    <row r="30" spans="1:2">
      <c r="A30" s="33"/>
    </row>
    <row r="31" spans="1:2">
      <c r="A31" s="33"/>
    </row>
    <row r="32" spans="1:2">
      <c r="A32" s="33"/>
    </row>
    <row r="33" spans="1:1">
      <c r="A33" s="33"/>
    </row>
    <row r="34" spans="1:1">
      <c r="A34" s="33"/>
    </row>
    <row r="35" spans="1:1">
      <c r="A35" s="33"/>
    </row>
    <row r="36" spans="1:1">
      <c r="A36" s="33"/>
    </row>
    <row r="37" spans="1:1">
      <c r="A37" s="33"/>
    </row>
    <row r="38" spans="1:1">
      <c r="A38" s="33"/>
    </row>
    <row r="39" spans="1:1">
      <c r="A39" s="33"/>
    </row>
    <row r="40" spans="1:1">
      <c r="A40" s="33"/>
    </row>
    <row r="41" spans="1:1">
      <c r="A41" s="33"/>
    </row>
    <row r="42" spans="1:1">
      <c r="A42" s="33"/>
    </row>
    <row r="43" spans="1:1">
      <c r="A43" s="33"/>
    </row>
    <row r="44" spans="1:1">
      <c r="A44" s="33"/>
    </row>
    <row r="45" spans="1:1">
      <c r="A45" s="33"/>
    </row>
    <row r="46" spans="1:1">
      <c r="A46" s="33"/>
    </row>
    <row r="47" spans="1:1">
      <c r="A47" s="33"/>
    </row>
    <row r="48" spans="1:1">
      <c r="A48" s="33"/>
    </row>
    <row r="49" spans="1:1">
      <c r="A49" s="33"/>
    </row>
    <row r="50" spans="1:1">
      <c r="A50" s="33"/>
    </row>
    <row r="51" spans="1:1">
      <c r="A51" s="33"/>
    </row>
    <row r="52" spans="1:1">
      <c r="A52" s="33"/>
    </row>
    <row r="53" spans="1:1">
      <c r="A53" s="33"/>
    </row>
    <row r="54" spans="1:1">
      <c r="A54" s="33"/>
    </row>
    <row r="55" spans="1:1">
      <c r="A55" s="33"/>
    </row>
    <row r="56" spans="1:1">
      <c r="A56" s="33"/>
    </row>
    <row r="57" spans="1:1">
      <c r="A57" s="33"/>
    </row>
    <row r="58" spans="1:1">
      <c r="A58" s="33"/>
    </row>
    <row r="59" spans="1:1">
      <c r="A59" s="33"/>
    </row>
    <row r="60" spans="1:1">
      <c r="A60" s="33"/>
    </row>
    <row r="61" spans="1:1">
      <c r="A61" s="33"/>
    </row>
    <row r="62" spans="1:1">
      <c r="A62" s="33"/>
    </row>
    <row r="63" spans="1:1">
      <c r="A63" s="33"/>
    </row>
    <row r="64" spans="1:1">
      <c r="A64" s="33"/>
    </row>
    <row r="65" spans="1:1">
      <c r="A65" s="33"/>
    </row>
    <row r="66" spans="1:1">
      <c r="A66" s="3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Έγγραφο" ma:contentTypeID="0x010100EB46A284BB97C5439A0EE7BC9E701A2E" ma:contentTypeVersion="14" ma:contentTypeDescription="Δημιουργία νέου εγγράφου" ma:contentTypeScope="" ma:versionID="26f5790753780856aebdc9bb2f6839cf">
  <xsd:schema xmlns:xsd="http://www.w3.org/2001/XMLSchema" xmlns:xs="http://www.w3.org/2001/XMLSchema" xmlns:p="http://schemas.microsoft.com/office/2006/metadata/properties" xmlns:ns2="df27de99-a450-403a-9290-fdaf5368a329" xmlns:ns3="87f52618-0ce5-4f21-98e3-bee114cc8aff" targetNamespace="http://schemas.microsoft.com/office/2006/metadata/properties" ma:root="true" ma:fieldsID="f545e784ddd0cee73f1eb5039389f60f" ns2:_="" ns3:_="">
    <xsd:import namespace="df27de99-a450-403a-9290-fdaf5368a329"/>
    <xsd:import namespace="87f52618-0ce5-4f21-98e3-bee114cc8af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f27de99-a450-403a-9290-fdaf5368a3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Ετικέτες εικόνας" ma:readOnly="false" ma:fieldId="{5cf76f15-5ced-4ddc-b409-7134ff3c332f}" ma:taxonomyMulti="true" ma:sspId="9445c674-88f0-42df-8641-cd81da943442"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7f52618-0ce5-4f21-98e3-bee114cc8af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64a7fcdb-7c2d-4a38-baad-0689815c1105}" ma:internalName="TaxCatchAll" ma:showField="CatchAllData" ma:web="87f52618-0ce5-4f21-98e3-bee114cc8af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Κοινή χρήση με"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Κοινή χρήση με λεπτομέρειες"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Τύπος περιεχομένου"/>
        <xsd:element ref="dc:title" minOccurs="0" maxOccurs="1" ma:index="4" ma:displayName="Τίτλο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f27de99-a450-403a-9290-fdaf5368a329">
      <Terms xmlns="http://schemas.microsoft.com/office/infopath/2007/PartnerControls"/>
    </lcf76f155ced4ddcb4097134ff3c332f>
    <TaxCatchAll xmlns="87f52618-0ce5-4f21-98e3-bee114cc8aff" xsi:nil="true"/>
  </documentManagement>
</p:properties>
</file>

<file path=customXml/itemProps1.xml><?xml version="1.0" encoding="utf-8"?>
<ds:datastoreItem xmlns:ds="http://schemas.openxmlformats.org/officeDocument/2006/customXml" ds:itemID="{33EC1899-8326-4FCC-87AE-E576AE0805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f27de99-a450-403a-9290-fdaf5368a329"/>
    <ds:schemaRef ds:uri="87f52618-0ce5-4f21-98e3-bee114cc8a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8A8055-1394-47F7-AB82-B119D2C8BBEB}">
  <ds:schemaRefs>
    <ds:schemaRef ds:uri="http://schemas.microsoft.com/sharepoint/v3/contenttype/forms"/>
  </ds:schemaRefs>
</ds:datastoreItem>
</file>

<file path=customXml/itemProps3.xml><?xml version="1.0" encoding="utf-8"?>
<ds:datastoreItem xmlns:ds="http://schemas.openxmlformats.org/officeDocument/2006/customXml" ds:itemID="{BBF0102F-849D-486F-AFB3-702E0E8F8B70}">
  <ds:schemaRefs>
    <ds:schemaRef ds:uri="http://schemas.microsoft.com/office/2006/metadata/properties"/>
    <ds:schemaRef ds:uri="http://schemas.microsoft.com/office/infopath/2007/PartnerControls"/>
    <ds:schemaRef ds:uri="df27de99-a450-403a-9290-fdaf5368a329"/>
    <ds:schemaRef ds:uri="87f52618-0ce5-4f21-98e3-bee114cc8aff"/>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0_Instructions</vt:lpstr>
      <vt:lpstr>1_Pilot Cities</vt:lpstr>
      <vt:lpstr> 2_Measures</vt:lpstr>
      <vt:lpstr>3_Indicators</vt:lpstr>
      <vt:lpstr>SPINE calendar</vt:lpstr>
      <vt:lpstr>Measure IDs</vt:lpstr>
      <vt:lpstr>_Hlk134098954</vt:lpstr>
      <vt:lpstr>_Hlk134114316</vt:lpstr>
      <vt:lpstr>_msoanchor_1</vt:lpstr>
    </vt:vector>
  </TitlesOfParts>
  <Manager/>
  <Company>European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TAVARES Thiago (CINEA)</dc:creator>
  <cp:keywords/>
  <dc:description/>
  <cp:lastModifiedBy>Innovation Engineering2</cp:lastModifiedBy>
  <cp:revision/>
  <dcterms:created xsi:type="dcterms:W3CDTF">2023-01-23T20:30:39Z</dcterms:created>
  <dcterms:modified xsi:type="dcterms:W3CDTF">2023-10-25T14:52:06Z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0x010100EB46A284BB97C5439A0EE7BC9E701A2E</vt:lpwstr>
  </property>
  <property fmtid="{D5CDD505-2E9C-101B-9397-08002B2CF9AE}" pid="3" name="MediaServiceImageTags">
    <vt:lpwstr/>
  </property>
</Properties>
</file>